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cardenez\Dropbox\Multipoint\Accesorios\Lista de precios\Lista de precio Interno MP\"/>
    </mc:Choice>
  </mc:AlternateContent>
  <xr:revisionPtr revIDLastSave="0" documentId="13_ncr:1_{5E2CEAD9-FA83-4181-8D13-E3767866D151}" xr6:coauthVersionLast="47" xr6:coauthVersionMax="47" xr10:uidLastSave="{00000000-0000-0000-0000-000000000000}"/>
  <bookViews>
    <workbookView xWindow="20370" yWindow="-120" windowWidth="24240" windowHeight="13020" tabRatio="788" xr2:uid="{00000000-000D-0000-FFFF-FFFF00000000}"/>
  </bookViews>
  <sheets>
    <sheet name="Compra Total" sheetId="4" r:id="rId1"/>
    <sheet name="Teléfono SAM" sheetId="21" r:id="rId2"/>
    <sheet name="Tablet SAM" sheetId="10" r:id="rId3"/>
    <sheet name="Quantum" sheetId="17" r:id="rId4"/>
    <sheet name="TCL" sheetId="14" r:id="rId5"/>
    <sheet name="ZTE" sheetId="15" r:id="rId6"/>
    <sheet name="Alcatel" sheetId="16" r:id="rId7"/>
    <sheet name="Noblex" sheetId="22" r:id="rId8"/>
    <sheet name="Kodak" sheetId="18" r:id="rId9"/>
    <sheet name="Detalle" sheetId="8" r:id="rId10"/>
  </sheets>
  <definedNames>
    <definedName name="_xlnm._FilterDatabase" localSheetId="9" hidden="1">Detalle!$B$5:$M$165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1" i="8" l="1"/>
  <c r="K138" i="8"/>
  <c r="C25" i="15"/>
  <c r="C31" i="15" s="1"/>
  <c r="K2" i="15" s="1"/>
  <c r="D150" i="8"/>
  <c r="K150" i="8" s="1"/>
  <c r="C49" i="14"/>
  <c r="C55" i="14" s="1"/>
  <c r="D138" i="8"/>
  <c r="AF150" i="8"/>
  <c r="H150" i="8" s="1"/>
  <c r="AC155" i="8"/>
  <c r="AC154" i="8"/>
  <c r="AC153" i="8"/>
  <c r="AC152" i="8"/>
  <c r="AC151" i="8"/>
  <c r="AC150" i="8"/>
  <c r="AC149" i="8"/>
  <c r="AC148" i="8"/>
  <c r="AC147" i="8"/>
  <c r="AC146" i="8"/>
  <c r="AC145" i="8"/>
  <c r="AC144" i="8"/>
  <c r="AC143" i="8"/>
  <c r="AC142" i="8"/>
  <c r="AC141" i="8"/>
  <c r="AC140" i="8"/>
  <c r="AC139" i="8"/>
  <c r="AC138" i="8"/>
  <c r="AH150" i="8"/>
  <c r="AH138" i="8"/>
  <c r="AF138" i="8"/>
  <c r="H138" i="8" s="1"/>
  <c r="AI150" i="8" l="1"/>
  <c r="AJ150" i="8" s="1"/>
  <c r="AI138" i="8"/>
  <c r="AJ138" i="8" s="1"/>
  <c r="D140" i="8" l="1"/>
  <c r="K140" i="8" s="1"/>
  <c r="D137" i="8"/>
  <c r="K137" i="8" s="1"/>
  <c r="D151" i="8" l="1"/>
  <c r="AH151" i="8"/>
  <c r="AF151" i="8"/>
  <c r="H151" i="8" s="1"/>
  <c r="L54" i="15" s="1"/>
  <c r="D499" i="21"/>
  <c r="D504" i="21" s="1"/>
  <c r="F514" i="21" s="1"/>
  <c r="D101" i="8"/>
  <c r="D100" i="8"/>
  <c r="D99" i="8"/>
  <c r="D98" i="8"/>
  <c r="D97" i="8"/>
  <c r="D96" i="8"/>
  <c r="D95" i="8"/>
  <c r="D94" i="8"/>
  <c r="D93" i="8"/>
  <c r="D92" i="8"/>
  <c r="K527" i="21"/>
  <c r="K532" i="21" s="1"/>
  <c r="M542" i="21" s="1"/>
  <c r="D527" i="21"/>
  <c r="D532" i="21" s="1"/>
  <c r="F542" i="21" s="1"/>
  <c r="K499" i="21"/>
  <c r="K504" i="21" s="1"/>
  <c r="K514" i="21" s="1"/>
  <c r="I536" i="21"/>
  <c r="B536" i="21"/>
  <c r="I508" i="21"/>
  <c r="B508" i="21"/>
  <c r="F92" i="8"/>
  <c r="F93" i="8"/>
  <c r="F94" i="8"/>
  <c r="F95" i="8"/>
  <c r="F96" i="8"/>
  <c r="F97" i="8"/>
  <c r="F98" i="8"/>
  <c r="F99" i="8"/>
  <c r="F100" i="8"/>
  <c r="F101" i="8"/>
  <c r="J92" i="8"/>
  <c r="H92" i="8" s="1"/>
  <c r="J93" i="8"/>
  <c r="H93" i="8" s="1"/>
  <c r="J94" i="8"/>
  <c r="H94" i="8" s="1"/>
  <c r="J95" i="8"/>
  <c r="H95" i="8" s="1"/>
  <c r="J96" i="8"/>
  <c r="H96" i="8" s="1"/>
  <c r="J97" i="8"/>
  <c r="H97" i="8" s="1"/>
  <c r="J98" i="8"/>
  <c r="H98" i="8" s="1"/>
  <c r="J99" i="8"/>
  <c r="H99" i="8" s="1"/>
  <c r="J100" i="8"/>
  <c r="H100" i="8" s="1"/>
  <c r="J101" i="8"/>
  <c r="H101" i="8" s="1"/>
  <c r="D558" i="21"/>
  <c r="D563" i="21" s="1"/>
  <c r="D573" i="21" s="1"/>
  <c r="D107" i="8"/>
  <c r="J107" i="8"/>
  <c r="H107" i="8" s="1"/>
  <c r="F107" i="8"/>
  <c r="B567" i="21"/>
  <c r="K94" i="8" l="1"/>
  <c r="K542" i="21"/>
  <c r="K93" i="8"/>
  <c r="K95" i="8"/>
  <c r="AI151" i="8"/>
  <c r="AJ151" i="8" s="1"/>
  <c r="L542" i="21"/>
  <c r="K98" i="8"/>
  <c r="K97" i="8"/>
  <c r="D542" i="21"/>
  <c r="E542" i="21"/>
  <c r="E514" i="21"/>
  <c r="D514" i="21"/>
  <c r="K101" i="8"/>
  <c r="K100" i="8"/>
  <c r="K99" i="8"/>
  <c r="K96" i="8"/>
  <c r="K92" i="8"/>
  <c r="K107" i="8"/>
  <c r="D109" i="8"/>
  <c r="J109" i="8"/>
  <c r="H109" i="8" s="1"/>
  <c r="F109" i="8"/>
  <c r="D130" i="8"/>
  <c r="D74" i="10"/>
  <c r="K109" i="8" l="1"/>
  <c r="AH130" i="8"/>
  <c r="AB130" i="8"/>
  <c r="AC130" i="8" s="1"/>
  <c r="F130" i="8"/>
  <c r="AF130" i="8" l="1"/>
  <c r="H130" i="8" s="1"/>
  <c r="K130" i="8" l="1"/>
  <c r="F74" i="10"/>
  <c r="F77" i="10" s="1"/>
  <c r="AI130" i="8"/>
  <c r="AJ130" i="8" s="1"/>
  <c r="D165" i="8" l="1"/>
  <c r="D164" i="8"/>
  <c r="AC164" i="8"/>
  <c r="AH165" i="8"/>
  <c r="AF165" i="8"/>
  <c r="H165" i="8" s="1"/>
  <c r="AC165" i="8"/>
  <c r="AH164" i="8"/>
  <c r="AF164" i="8"/>
  <c r="H164" i="8" s="1"/>
  <c r="D143" i="8"/>
  <c r="AH143" i="8"/>
  <c r="AF143" i="8"/>
  <c r="H143" i="8" s="1"/>
  <c r="K143" i="8" l="1"/>
  <c r="C25" i="14"/>
  <c r="C31" i="14" s="1"/>
  <c r="AI165" i="8"/>
  <c r="AJ165" i="8" s="1"/>
  <c r="AI164" i="8"/>
  <c r="AJ164" i="8" s="1"/>
  <c r="L165" i="8"/>
  <c r="F27" i="22"/>
  <c r="F33" i="22" s="1"/>
  <c r="K165" i="8"/>
  <c r="L164" i="8"/>
  <c r="C27" i="22"/>
  <c r="C33" i="22" s="1"/>
  <c r="K164" i="8"/>
  <c r="AI143" i="8"/>
  <c r="AJ143" i="8" s="1"/>
  <c r="D87" i="8"/>
  <c r="D86" i="8"/>
  <c r="D440" i="21"/>
  <c r="D445" i="21" s="1"/>
  <c r="E455" i="21" s="1"/>
  <c r="J87" i="8"/>
  <c r="H87" i="8" s="1"/>
  <c r="F87" i="8"/>
  <c r="J86" i="8"/>
  <c r="H86" i="8" s="1"/>
  <c r="F86" i="8"/>
  <c r="B449" i="21"/>
  <c r="I2" i="22" l="1"/>
  <c r="D455" i="21"/>
  <c r="K87" i="8"/>
  <c r="K86" i="8"/>
  <c r="AH139" i="8" l="1"/>
  <c r="AF139" i="8"/>
  <c r="H139" i="8" s="1"/>
  <c r="AH161" i="8"/>
  <c r="AF161" i="8"/>
  <c r="H161" i="8" s="1"/>
  <c r="AC161" i="8"/>
  <c r="D161" i="8"/>
  <c r="D139" i="8"/>
  <c r="K139" i="8" s="1"/>
  <c r="AH141" i="8"/>
  <c r="AF141" i="8"/>
  <c r="H141" i="8" s="1"/>
  <c r="D141" i="8"/>
  <c r="K141" i="8" s="1"/>
  <c r="D153" i="8"/>
  <c r="D149" i="8"/>
  <c r="AH149" i="8"/>
  <c r="AF149" i="8"/>
  <c r="H149" i="8" s="1"/>
  <c r="F54" i="15" s="1"/>
  <c r="F60" i="15" s="1"/>
  <c r="AF153" i="8"/>
  <c r="AH153" i="8"/>
  <c r="K47" i="21"/>
  <c r="K52" i="21" s="1"/>
  <c r="K62" i="21" s="1"/>
  <c r="D47" i="21"/>
  <c r="D52" i="21" s="1"/>
  <c r="F62" i="21" s="1"/>
  <c r="K15" i="21"/>
  <c r="K20" i="21" s="1"/>
  <c r="L30" i="21" s="1"/>
  <c r="D16" i="21"/>
  <c r="D21" i="21" s="1"/>
  <c r="D31" i="21" s="1"/>
  <c r="D13" i="8"/>
  <c r="D12" i="8"/>
  <c r="D11" i="8"/>
  <c r="D10" i="8"/>
  <c r="D9" i="8"/>
  <c r="D8" i="8"/>
  <c r="D7" i="8"/>
  <c r="D6" i="8"/>
  <c r="F6" i="8"/>
  <c r="J6" i="8"/>
  <c r="H6" i="8" s="1"/>
  <c r="F7" i="8"/>
  <c r="J7" i="8"/>
  <c r="H7" i="8" s="1"/>
  <c r="F8" i="8"/>
  <c r="J8" i="8"/>
  <c r="H8" i="8" s="1"/>
  <c r="F9" i="8"/>
  <c r="J9" i="8"/>
  <c r="H9" i="8" s="1"/>
  <c r="F10" i="8"/>
  <c r="J10" i="8"/>
  <c r="H10" i="8" s="1"/>
  <c r="F11" i="8"/>
  <c r="J11" i="8"/>
  <c r="H11" i="8" s="1"/>
  <c r="F12" i="8"/>
  <c r="J12" i="8"/>
  <c r="H12" i="8" s="1"/>
  <c r="F13" i="8"/>
  <c r="J13" i="8"/>
  <c r="H13" i="8" s="1"/>
  <c r="I56" i="21"/>
  <c r="B56" i="21"/>
  <c r="I24" i="21"/>
  <c r="B25" i="21"/>
  <c r="D110" i="8"/>
  <c r="F110" i="8"/>
  <c r="J110" i="8"/>
  <c r="H110" i="8" s="1"/>
  <c r="AI139" i="8" l="1"/>
  <c r="AJ139" i="8" s="1"/>
  <c r="AI161" i="8"/>
  <c r="AJ161" i="8" s="1"/>
  <c r="K161" i="8"/>
  <c r="E73" i="17"/>
  <c r="E83" i="17" s="1"/>
  <c r="AI153" i="8"/>
  <c r="AJ153" i="8" s="1"/>
  <c r="AI141" i="8"/>
  <c r="AJ141" i="8" s="1"/>
  <c r="K149" i="8"/>
  <c r="AI149" i="8"/>
  <c r="AJ149" i="8" s="1"/>
  <c r="H153" i="8"/>
  <c r="L62" i="21"/>
  <c r="K30" i="21"/>
  <c r="D62" i="21"/>
  <c r="E62" i="21"/>
  <c r="K8" i="8"/>
  <c r="K10" i="8"/>
  <c r="K13" i="8"/>
  <c r="K12" i="8"/>
  <c r="K11" i="8"/>
  <c r="K9" i="8"/>
  <c r="K7" i="8"/>
  <c r="K6" i="8"/>
  <c r="K110" i="8"/>
  <c r="AF136" i="8"/>
  <c r="K153" i="8" l="1"/>
  <c r="L60" i="15" s="1"/>
  <c r="D154" i="8"/>
  <c r="AH154" i="8"/>
  <c r="AF154" i="8"/>
  <c r="AC163" i="8"/>
  <c r="AF163" i="8"/>
  <c r="H163" i="8" s="1"/>
  <c r="AH163" i="8"/>
  <c r="D163" i="8"/>
  <c r="D157" i="8"/>
  <c r="D156" i="8"/>
  <c r="AC156" i="8"/>
  <c r="AF156" i="8"/>
  <c r="H156" i="8" s="1"/>
  <c r="AH156" i="8"/>
  <c r="AC157" i="8"/>
  <c r="AF157" i="8"/>
  <c r="H157" i="8" s="1"/>
  <c r="AH157" i="8"/>
  <c r="AH140" i="8"/>
  <c r="AF140" i="8"/>
  <c r="K156" i="8" l="1"/>
  <c r="L163" i="8"/>
  <c r="H8" i="18"/>
  <c r="L8" i="18" s="1"/>
  <c r="L2" i="18" s="1"/>
  <c r="K163" i="8"/>
  <c r="H154" i="8"/>
  <c r="K154" i="8" s="1"/>
  <c r="K157" i="8"/>
  <c r="AI154" i="8"/>
  <c r="AJ154" i="8" s="1"/>
  <c r="AI163" i="8"/>
  <c r="AJ163" i="8" s="1"/>
  <c r="AI156" i="8"/>
  <c r="AJ156" i="8" s="1"/>
  <c r="AI157" i="8"/>
  <c r="AJ157" i="8" s="1"/>
  <c r="AI140" i="8"/>
  <c r="AJ140" i="8" s="1"/>
  <c r="D112" i="8"/>
  <c r="F112" i="8"/>
  <c r="J112" i="8"/>
  <c r="H112" i="8" s="1"/>
  <c r="L154" i="8" l="1"/>
  <c r="L157" i="8"/>
  <c r="K112" i="8"/>
  <c r="J73" i="8"/>
  <c r="H73" i="8" s="1"/>
  <c r="K73" i="8" s="1"/>
  <c r="F73" i="8"/>
  <c r="H140" i="8" l="1"/>
  <c r="J68" i="8"/>
  <c r="J67" i="8"/>
  <c r="J66" i="8"/>
  <c r="J65" i="8"/>
  <c r="D56" i="8"/>
  <c r="D55" i="8"/>
  <c r="D54" i="8"/>
  <c r="D53" i="8"/>
  <c r="K244" i="21"/>
  <c r="K249" i="21" s="1"/>
  <c r="N259" i="21" s="1"/>
  <c r="J56" i="8"/>
  <c r="H56" i="8" s="1"/>
  <c r="F56" i="8"/>
  <c r="J55" i="8"/>
  <c r="H55" i="8" s="1"/>
  <c r="F55" i="8"/>
  <c r="J54" i="8"/>
  <c r="H54" i="8" s="1"/>
  <c r="F54" i="8"/>
  <c r="J53" i="8"/>
  <c r="H53" i="8" s="1"/>
  <c r="F53" i="8"/>
  <c r="I253" i="21"/>
  <c r="D152" i="8"/>
  <c r="AH152" i="8"/>
  <c r="AF152" i="8"/>
  <c r="H152" i="8" s="1"/>
  <c r="F77" i="14" l="1"/>
  <c r="F83" i="14" s="1"/>
  <c r="K152" i="8"/>
  <c r="I25" i="15"/>
  <c r="L152" i="8"/>
  <c r="K259" i="21"/>
  <c r="L259" i="21"/>
  <c r="M259" i="21"/>
  <c r="K56" i="8"/>
  <c r="K55" i="8"/>
  <c r="K54" i="8"/>
  <c r="K53" i="8"/>
  <c r="AI152" i="8"/>
  <c r="AJ152" i="8" s="1"/>
  <c r="D111" i="8"/>
  <c r="D108" i="8"/>
  <c r="D615" i="21"/>
  <c r="D620" i="21" s="1"/>
  <c r="K586" i="21"/>
  <c r="K591" i="21" s="1"/>
  <c r="D105" i="8"/>
  <c r="D104" i="8"/>
  <c r="D103" i="8"/>
  <c r="D102" i="8"/>
  <c r="D586" i="21"/>
  <c r="D591" i="21" s="1"/>
  <c r="D106" i="8"/>
  <c r="K558" i="21"/>
  <c r="D91" i="8"/>
  <c r="D90" i="8"/>
  <c r="K470" i="21"/>
  <c r="K475" i="21" s="1"/>
  <c r="D89" i="8"/>
  <c r="D88" i="8"/>
  <c r="D470" i="21"/>
  <c r="D475" i="21" s="1"/>
  <c r="E485" i="21" s="1"/>
  <c r="D85" i="8"/>
  <c r="D84" i="8"/>
  <c r="D83" i="8"/>
  <c r="D412" i="21"/>
  <c r="D417" i="21" s="1"/>
  <c r="K412" i="21"/>
  <c r="K417" i="21" s="1"/>
  <c r="K427" i="21" s="1"/>
  <c r="D82" i="8"/>
  <c r="D81" i="8"/>
  <c r="D80" i="8"/>
  <c r="D79" i="8"/>
  <c r="K383" i="21"/>
  <c r="K388" i="21" s="1"/>
  <c r="M398" i="21" s="1"/>
  <c r="D78" i="8"/>
  <c r="D77" i="8"/>
  <c r="D383" i="21"/>
  <c r="D388" i="21" s="1"/>
  <c r="E398" i="21" s="1"/>
  <c r="K356" i="21"/>
  <c r="K361" i="21" s="1"/>
  <c r="M371" i="21" s="1"/>
  <c r="D76" i="8"/>
  <c r="D75" i="8"/>
  <c r="D74" i="8"/>
  <c r="D72" i="8"/>
  <c r="D71" i="8"/>
  <c r="D70" i="8"/>
  <c r="D69" i="8"/>
  <c r="D356" i="21"/>
  <c r="D361" i="21" s="1"/>
  <c r="D371" i="21" s="1"/>
  <c r="D68" i="8"/>
  <c r="D67" i="8"/>
  <c r="D66" i="8"/>
  <c r="D65" i="8"/>
  <c r="D327" i="21"/>
  <c r="D300" i="21"/>
  <c r="D305" i="21" s="1"/>
  <c r="G315" i="21" s="1"/>
  <c r="D64" i="8"/>
  <c r="D63" i="8"/>
  <c r="D62" i="8"/>
  <c r="D61" i="8"/>
  <c r="D272" i="21"/>
  <c r="D277" i="21" s="1"/>
  <c r="D60" i="8"/>
  <c r="D59" i="8"/>
  <c r="D58" i="8"/>
  <c r="D57" i="8"/>
  <c r="D52" i="8"/>
  <c r="D51" i="8"/>
  <c r="D50" i="8"/>
  <c r="D49" i="8"/>
  <c r="D244" i="21"/>
  <c r="D249" i="21" s="1"/>
  <c r="D48" i="8"/>
  <c r="D47" i="8"/>
  <c r="D46" i="8"/>
  <c r="D45" i="8"/>
  <c r="K215" i="21"/>
  <c r="K220" i="21" s="1"/>
  <c r="K230" i="21" s="1"/>
  <c r="D44" i="8"/>
  <c r="D43" i="8"/>
  <c r="D42" i="8"/>
  <c r="D41" i="8"/>
  <c r="D215" i="21"/>
  <c r="D220" i="21" s="1"/>
  <c r="G230" i="21" s="1"/>
  <c r="D40" i="8"/>
  <c r="D39" i="8"/>
  <c r="D38" i="8"/>
  <c r="K187" i="21"/>
  <c r="K192" i="21" s="1"/>
  <c r="D37" i="8"/>
  <c r="D36" i="8"/>
  <c r="D187" i="21"/>
  <c r="D192" i="21" s="1"/>
  <c r="E202" i="21" s="1"/>
  <c r="D35" i="8"/>
  <c r="D34" i="8"/>
  <c r="D33" i="8"/>
  <c r="D32" i="8"/>
  <c r="D158" i="21"/>
  <c r="D163" i="21" s="1"/>
  <c r="G173" i="21" s="1"/>
  <c r="D31" i="8"/>
  <c r="D30" i="8"/>
  <c r="D29" i="8"/>
  <c r="D28" i="8"/>
  <c r="K130" i="21"/>
  <c r="K135" i="21" s="1"/>
  <c r="L145" i="21" s="1"/>
  <c r="D130" i="21"/>
  <c r="D135" i="21" s="1"/>
  <c r="G145" i="21" s="1"/>
  <c r="D27" i="8"/>
  <c r="D26" i="8"/>
  <c r="D25" i="8"/>
  <c r="D24" i="8"/>
  <c r="D102" i="21"/>
  <c r="D107" i="21" s="1"/>
  <c r="D17" i="8"/>
  <c r="K75" i="21"/>
  <c r="K80" i="21" s="1"/>
  <c r="D75" i="21"/>
  <c r="D80" i="21" s="1"/>
  <c r="D23" i="8"/>
  <c r="D22" i="8"/>
  <c r="D21" i="8"/>
  <c r="D20" i="8"/>
  <c r="D19" i="8"/>
  <c r="D18" i="8"/>
  <c r="J17" i="8"/>
  <c r="H17" i="8" s="1"/>
  <c r="F17" i="8"/>
  <c r="D16" i="8"/>
  <c r="D15" i="8"/>
  <c r="D14" i="8"/>
  <c r="J111" i="8"/>
  <c r="J108" i="8"/>
  <c r="J106" i="8"/>
  <c r="J105" i="8"/>
  <c r="J104" i="8"/>
  <c r="J103" i="8"/>
  <c r="J102" i="8"/>
  <c r="J91" i="8"/>
  <c r="J90" i="8"/>
  <c r="J89" i="8"/>
  <c r="J88" i="8"/>
  <c r="J85" i="8"/>
  <c r="J84" i="8"/>
  <c r="J83" i="8"/>
  <c r="J82" i="8"/>
  <c r="J81" i="8"/>
  <c r="J80" i="8"/>
  <c r="J79" i="8"/>
  <c r="J78" i="8"/>
  <c r="J77" i="8"/>
  <c r="J76" i="8"/>
  <c r="J75" i="8"/>
  <c r="J74" i="8"/>
  <c r="J72" i="8"/>
  <c r="J71" i="8"/>
  <c r="J70" i="8"/>
  <c r="J69" i="8"/>
  <c r="J64" i="8"/>
  <c r="J63" i="8"/>
  <c r="J62" i="8"/>
  <c r="J61" i="8"/>
  <c r="J60" i="8"/>
  <c r="J59" i="8"/>
  <c r="J58" i="8"/>
  <c r="J57" i="8"/>
  <c r="J52" i="8"/>
  <c r="J51" i="8"/>
  <c r="J50" i="8"/>
  <c r="J49" i="8"/>
  <c r="J16" i="8"/>
  <c r="J15" i="8"/>
  <c r="J14" i="8"/>
  <c r="J18" i="8"/>
  <c r="J23" i="8"/>
  <c r="J22" i="8"/>
  <c r="J21" i="8"/>
  <c r="J20" i="8"/>
  <c r="J1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L601" i="21" l="1"/>
  <c r="E601" i="21"/>
  <c r="G630" i="21"/>
  <c r="I630" i="21"/>
  <c r="K563" i="21"/>
  <c r="F427" i="21"/>
  <c r="O90" i="21"/>
  <c r="D90" i="21"/>
  <c r="E630" i="21"/>
  <c r="F630" i="21"/>
  <c r="D332" i="21"/>
  <c r="G342" i="21" s="1"/>
  <c r="G259" i="21"/>
  <c r="L485" i="21"/>
  <c r="D630" i="21"/>
  <c r="K398" i="21"/>
  <c r="E371" i="21"/>
  <c r="D287" i="21"/>
  <c r="E287" i="21"/>
  <c r="L230" i="21"/>
  <c r="M202" i="21"/>
  <c r="K202" i="21"/>
  <c r="M145" i="21"/>
  <c r="E117" i="21"/>
  <c r="D117" i="21"/>
  <c r="K17" i="8"/>
  <c r="N145" i="21"/>
  <c r="L202" i="21"/>
  <c r="M230" i="21"/>
  <c r="F287" i="21"/>
  <c r="F371" i="21"/>
  <c r="L398" i="21"/>
  <c r="D145" i="21"/>
  <c r="D173" i="21"/>
  <c r="N230" i="21"/>
  <c r="G287" i="21"/>
  <c r="G371" i="21"/>
  <c r="D485" i="21"/>
  <c r="E145" i="21"/>
  <c r="E173" i="21"/>
  <c r="D230" i="21"/>
  <c r="D259" i="21"/>
  <c r="D315" i="21"/>
  <c r="K371" i="21"/>
  <c r="D427" i="21"/>
  <c r="F145" i="21"/>
  <c r="F173" i="21"/>
  <c r="E230" i="21"/>
  <c r="E259" i="21"/>
  <c r="E315" i="21"/>
  <c r="L371" i="21"/>
  <c r="E427" i="21"/>
  <c r="K485" i="21"/>
  <c r="D601" i="21"/>
  <c r="F90" i="21"/>
  <c r="F230" i="21"/>
  <c r="F259" i="21"/>
  <c r="F315" i="21"/>
  <c r="E90" i="21"/>
  <c r="K145" i="21"/>
  <c r="D202" i="21"/>
  <c r="D398" i="21"/>
  <c r="K601" i="21"/>
  <c r="K90" i="21"/>
  <c r="L90" i="21"/>
  <c r="M90" i="21"/>
  <c r="N90" i="21"/>
  <c r="K573" i="21" l="1"/>
  <c r="F342" i="21"/>
  <c r="E342" i="21"/>
  <c r="D342" i="21"/>
  <c r="M2" i="21" s="1"/>
  <c r="B624" i="21"/>
  <c r="I595" i="21"/>
  <c r="B595" i="21"/>
  <c r="I567" i="21"/>
  <c r="I479" i="21"/>
  <c r="B479" i="21"/>
  <c r="I421" i="21"/>
  <c r="B421" i="21"/>
  <c r="I392" i="21"/>
  <c r="B392" i="21"/>
  <c r="I365" i="21"/>
  <c r="B365" i="21"/>
  <c r="B336" i="21"/>
  <c r="B309" i="21"/>
  <c r="B281" i="21"/>
  <c r="B253" i="21"/>
  <c r="I224" i="21"/>
  <c r="B224" i="21"/>
  <c r="I196" i="21"/>
  <c r="B196" i="21"/>
  <c r="B167" i="21"/>
  <c r="I139" i="21"/>
  <c r="B139" i="21"/>
  <c r="B111" i="21"/>
  <c r="I84" i="21"/>
  <c r="B84" i="21"/>
  <c r="I31" i="15"/>
  <c r="H89" i="8"/>
  <c r="L25" i="15" s="1"/>
  <c r="L31" i="15" s="1"/>
  <c r="F89" i="8"/>
  <c r="H88" i="8"/>
  <c r="I54" i="15" s="1"/>
  <c r="I60" i="15" s="1"/>
  <c r="F88" i="8"/>
  <c r="F74" i="8"/>
  <c r="H74" i="8"/>
  <c r="F75" i="8"/>
  <c r="H75" i="8"/>
  <c r="F76" i="8"/>
  <c r="H76" i="8"/>
  <c r="F65" i="8"/>
  <c r="H65" i="8"/>
  <c r="F66" i="8"/>
  <c r="H66" i="8"/>
  <c r="F67" i="8"/>
  <c r="H67" i="8"/>
  <c r="F68" i="8"/>
  <c r="H68" i="8"/>
  <c r="K89" i="8" l="1"/>
  <c r="K88" i="8"/>
  <c r="K76" i="8"/>
  <c r="K75" i="8"/>
  <c r="K74" i="8"/>
  <c r="K67" i="8"/>
  <c r="K68" i="8"/>
  <c r="K66" i="8"/>
  <c r="K65" i="8"/>
  <c r="H85" i="8" l="1"/>
  <c r="F85" i="8"/>
  <c r="H84" i="8"/>
  <c r="F84" i="8"/>
  <c r="H83" i="8"/>
  <c r="F83" i="8"/>
  <c r="H82" i="8"/>
  <c r="F82" i="8"/>
  <c r="D148" i="8"/>
  <c r="K84" i="8" l="1"/>
  <c r="K83" i="8"/>
  <c r="K85" i="8"/>
  <c r="K82" i="8"/>
  <c r="AH129" i="8"/>
  <c r="AH128" i="8"/>
  <c r="AH127" i="8"/>
  <c r="AH126" i="8"/>
  <c r="AH125" i="8"/>
  <c r="AB129" i="8"/>
  <c r="AF129" i="8" s="1"/>
  <c r="H129" i="8" s="1"/>
  <c r="AB128" i="8"/>
  <c r="AF128" i="8" s="1"/>
  <c r="H128" i="8" s="1"/>
  <c r="AB127" i="8"/>
  <c r="AC127" i="8" s="1"/>
  <c r="AB126" i="8"/>
  <c r="AF126" i="8" s="1"/>
  <c r="AB125" i="8"/>
  <c r="AC125" i="8" s="1"/>
  <c r="N54" i="10"/>
  <c r="D54" i="10"/>
  <c r="D129" i="8"/>
  <c r="D128" i="8"/>
  <c r="F129" i="8"/>
  <c r="F128" i="8"/>
  <c r="AF125" i="8" l="1"/>
  <c r="H125" i="8" s="1"/>
  <c r="AF127" i="8"/>
  <c r="AI127" i="8" s="1"/>
  <c r="AJ127" i="8" s="1"/>
  <c r="AC128" i="8"/>
  <c r="AC126" i="8"/>
  <c r="AI128" i="8"/>
  <c r="AJ128" i="8" s="1"/>
  <c r="AC129" i="8"/>
  <c r="AI126" i="8"/>
  <c r="AJ126" i="8" s="1"/>
  <c r="AI129" i="8"/>
  <c r="AJ129" i="8" s="1"/>
  <c r="K128" i="8"/>
  <c r="K129" i="8"/>
  <c r="D127" i="8"/>
  <c r="D126" i="8"/>
  <c r="D125" i="8"/>
  <c r="H126" i="8"/>
  <c r="F127" i="8"/>
  <c r="F126" i="8"/>
  <c r="F125" i="8"/>
  <c r="AI125" i="8" l="1"/>
  <c r="AJ125" i="8" s="1"/>
  <c r="H127" i="8"/>
  <c r="K127" i="8" s="1"/>
  <c r="K126" i="8"/>
  <c r="K125" i="8"/>
  <c r="AF148" i="8"/>
  <c r="AH148" i="8"/>
  <c r="F25" i="15" l="1"/>
  <c r="F31" i="15" s="1"/>
  <c r="H148" i="8"/>
  <c r="AI148" i="8"/>
  <c r="AJ148" i="8" s="1"/>
  <c r="H106" i="8"/>
  <c r="K106" i="8" s="1"/>
  <c r="F106" i="8"/>
  <c r="H105" i="8"/>
  <c r="K105" i="8" s="1"/>
  <c r="F105" i="8"/>
  <c r="H104" i="8"/>
  <c r="F104" i="8"/>
  <c r="H103" i="8"/>
  <c r="F103" i="8"/>
  <c r="H102" i="8"/>
  <c r="K102" i="8" s="1"/>
  <c r="F102" i="8"/>
  <c r="H78" i="8"/>
  <c r="K78" i="8" s="1"/>
  <c r="F78" i="8"/>
  <c r="H77" i="8"/>
  <c r="K77" i="8" s="1"/>
  <c r="F77" i="8"/>
  <c r="F60" i="8"/>
  <c r="F59" i="8"/>
  <c r="F58" i="8"/>
  <c r="F57" i="8"/>
  <c r="H60" i="8"/>
  <c r="H59" i="8"/>
  <c r="H58" i="8"/>
  <c r="I25" i="14" s="1"/>
  <c r="I31" i="14" s="1"/>
  <c r="H57" i="8"/>
  <c r="K103" i="8" l="1"/>
  <c r="C52" i="16"/>
  <c r="C58" i="16" s="1"/>
  <c r="K104" i="8"/>
  <c r="F52" i="16"/>
  <c r="F58" i="16" s="1"/>
  <c r="K148" i="8"/>
  <c r="L148" i="8"/>
  <c r="K59" i="8"/>
  <c r="K60" i="8"/>
  <c r="K58" i="8"/>
  <c r="K57" i="8"/>
  <c r="J2" i="16" l="1"/>
  <c r="AH123" i="8"/>
  <c r="N34" i="10"/>
  <c r="D123" i="8"/>
  <c r="D124" i="8"/>
  <c r="D122" i="8"/>
  <c r="AH124" i="8"/>
  <c r="AH122" i="8"/>
  <c r="AB124" i="8"/>
  <c r="AF124" i="8" s="1"/>
  <c r="H124" i="8" s="1"/>
  <c r="AB123" i="8"/>
  <c r="AF123" i="8" s="1"/>
  <c r="H123" i="8" s="1"/>
  <c r="AB122" i="8"/>
  <c r="AF122" i="8" s="1"/>
  <c r="H122" i="8" s="1"/>
  <c r="F124" i="8"/>
  <c r="F123" i="8"/>
  <c r="F122" i="8"/>
  <c r="AC122" i="8" l="1"/>
  <c r="AC123" i="8"/>
  <c r="K123" i="8"/>
  <c r="AI122" i="8"/>
  <c r="AJ122" i="8" s="1"/>
  <c r="K124" i="8"/>
  <c r="AI124" i="8"/>
  <c r="AJ124" i="8" s="1"/>
  <c r="AI123" i="8"/>
  <c r="AJ123" i="8" s="1"/>
  <c r="AC124" i="8"/>
  <c r="K122" i="8" l="1"/>
  <c r="AH135" i="8" l="1"/>
  <c r="AB121" i="8" l="1"/>
  <c r="AB120" i="8"/>
  <c r="H18" i="8"/>
  <c r="F18" i="8"/>
  <c r="H35" i="8"/>
  <c r="P54" i="10" s="1"/>
  <c r="P57" i="10" s="1"/>
  <c r="H34" i="8"/>
  <c r="H33" i="8"/>
  <c r="H32" i="8"/>
  <c r="F54" i="10" s="1"/>
  <c r="H31" i="8"/>
  <c r="H30" i="8"/>
  <c r="H29" i="8"/>
  <c r="P34" i="10" s="1"/>
  <c r="P37" i="10" s="1"/>
  <c r="H28" i="8"/>
  <c r="H27" i="8"/>
  <c r="H26" i="8"/>
  <c r="H25" i="8"/>
  <c r="H24" i="8"/>
  <c r="F35" i="8"/>
  <c r="F34" i="8"/>
  <c r="F33" i="8"/>
  <c r="F32" i="8"/>
  <c r="F31" i="8"/>
  <c r="F30" i="8"/>
  <c r="F29" i="8"/>
  <c r="F28" i="8"/>
  <c r="F27" i="8"/>
  <c r="F26" i="8"/>
  <c r="F25" i="8"/>
  <c r="F24" i="8"/>
  <c r="K18" i="8" l="1"/>
  <c r="K30" i="8"/>
  <c r="K25" i="8"/>
  <c r="K32" i="8"/>
  <c r="K35" i="8"/>
  <c r="K34" i="8"/>
  <c r="K33" i="8"/>
  <c r="K31" i="8"/>
  <c r="K29" i="8"/>
  <c r="K28" i="8"/>
  <c r="K27" i="8"/>
  <c r="K26" i="8"/>
  <c r="K24" i="8"/>
  <c r="D155" i="8" l="1"/>
  <c r="AF120" i="8" l="1"/>
  <c r="H120" i="8" s="1"/>
  <c r="F121" i="8"/>
  <c r="AH121" i="8"/>
  <c r="AF121" i="8"/>
  <c r="H121" i="8" s="1"/>
  <c r="AC121" i="8"/>
  <c r="D34" i="10"/>
  <c r="AH120" i="8"/>
  <c r="AC120" i="8"/>
  <c r="AI121" i="8" l="1"/>
  <c r="AJ121" i="8" s="1"/>
  <c r="F120" i="8"/>
  <c r="AI120" i="8"/>
  <c r="AJ120" i="8" s="1"/>
  <c r="AH155" i="8"/>
  <c r="AF142" i="8"/>
  <c r="H142" i="8" s="1"/>
  <c r="AF147" i="8"/>
  <c r="H147" i="8" s="1"/>
  <c r="AF144" i="8"/>
  <c r="H144" i="8" s="1"/>
  <c r="AF145" i="8"/>
  <c r="H145" i="8" s="1"/>
  <c r="AF146" i="8"/>
  <c r="H146" i="8" s="1"/>
  <c r="F129" i="14" s="1"/>
  <c r="AF155" i="8"/>
  <c r="H155" i="8" s="1"/>
  <c r="AH142" i="8"/>
  <c r="AH147" i="8"/>
  <c r="AH144" i="8"/>
  <c r="AH145" i="8"/>
  <c r="AH146" i="8"/>
  <c r="D146" i="8"/>
  <c r="D145" i="8"/>
  <c r="D144" i="8"/>
  <c r="D142" i="8"/>
  <c r="D121" i="8"/>
  <c r="K121" i="8" s="1"/>
  <c r="D120" i="8"/>
  <c r="K120" i="8" s="1"/>
  <c r="AI142" i="8" l="1"/>
  <c r="AJ142" i="8" s="1"/>
  <c r="F24" i="16"/>
  <c r="L155" i="8"/>
  <c r="K155" i="8"/>
  <c r="AI147" i="8"/>
  <c r="AJ147" i="8" s="1"/>
  <c r="AI145" i="8"/>
  <c r="AJ145" i="8" s="1"/>
  <c r="AI144" i="8"/>
  <c r="AJ144" i="8" s="1"/>
  <c r="K142" i="8"/>
  <c r="AI155" i="8"/>
  <c r="AJ155" i="8" s="1"/>
  <c r="L144" i="8"/>
  <c r="L145" i="8"/>
  <c r="AI146" i="8"/>
  <c r="AJ146" i="8" s="1"/>
  <c r="L146" i="8"/>
  <c r="K146" i="8"/>
  <c r="K145" i="8"/>
  <c r="K144" i="8"/>
  <c r="F135" i="14" l="1"/>
  <c r="H111" i="8" l="1"/>
  <c r="H108" i="8"/>
  <c r="F111" i="8"/>
  <c r="F108" i="8"/>
  <c r="H48" i="8"/>
  <c r="H47" i="8"/>
  <c r="H46" i="8"/>
  <c r="H45" i="8"/>
  <c r="F45" i="8"/>
  <c r="F46" i="8"/>
  <c r="F47" i="8"/>
  <c r="F48" i="8"/>
  <c r="K111" i="8" l="1"/>
  <c r="K108" i="8"/>
  <c r="K48" i="8"/>
  <c r="K47" i="8"/>
  <c r="K46" i="8"/>
  <c r="K45" i="8"/>
  <c r="N14" i="10" l="1"/>
  <c r="P14" i="10" s="1"/>
  <c r="P17" i="10" s="1"/>
  <c r="D115" i="8"/>
  <c r="D114" i="8"/>
  <c r="D113" i="8"/>
  <c r="F23" i="8"/>
  <c r="H23" i="8"/>
  <c r="AH137" i="8"/>
  <c r="AF137" i="8"/>
  <c r="H137" i="8" s="1"/>
  <c r="F25" i="14" s="1"/>
  <c r="AC137" i="8"/>
  <c r="C131" i="14" l="1"/>
  <c r="C137" i="14" s="1"/>
  <c r="K23" i="8"/>
  <c r="AI137" i="8"/>
  <c r="AJ137" i="8" s="1"/>
  <c r="AH162" i="8" l="1"/>
  <c r="AF162" i="8"/>
  <c r="H162" i="8" s="1"/>
  <c r="AC162" i="8"/>
  <c r="D162" i="8"/>
  <c r="H64" i="8"/>
  <c r="H63" i="8"/>
  <c r="H62" i="8"/>
  <c r="C77" i="14" s="1"/>
  <c r="C83" i="14" s="1"/>
  <c r="H61" i="8"/>
  <c r="F61" i="8"/>
  <c r="F62" i="8"/>
  <c r="F63" i="8"/>
  <c r="F64" i="8"/>
  <c r="L162" i="8" l="1"/>
  <c r="AI162" i="8"/>
  <c r="AJ162" i="8" s="1"/>
  <c r="K162" i="8"/>
  <c r="E57" i="17"/>
  <c r="E67" i="17" s="1"/>
  <c r="K64" i="8"/>
  <c r="K63" i="8"/>
  <c r="K62" i="8"/>
  <c r="K61" i="8"/>
  <c r="D134" i="8" l="1"/>
  <c r="D134" i="10"/>
  <c r="H16" i="8" l="1"/>
  <c r="F16" i="8"/>
  <c r="H15" i="8"/>
  <c r="F15" i="8"/>
  <c r="H14" i="8"/>
  <c r="F14" i="8"/>
  <c r="H22" i="8"/>
  <c r="F22" i="8"/>
  <c r="H21" i="8"/>
  <c r="F21" i="8"/>
  <c r="H20" i="8"/>
  <c r="F20" i="8"/>
  <c r="H19" i="8"/>
  <c r="F19" i="8"/>
  <c r="K21" i="8" l="1"/>
  <c r="K20" i="8"/>
  <c r="K15" i="8"/>
  <c r="K22" i="8"/>
  <c r="K14" i="8"/>
  <c r="K16" i="8"/>
  <c r="K19" i="8"/>
  <c r="J134" i="8"/>
  <c r="H134" i="8" s="1"/>
  <c r="F134" i="8"/>
  <c r="I134" i="8" l="1"/>
  <c r="L134" i="8" s="1"/>
  <c r="K134" i="8"/>
  <c r="F114" i="8"/>
  <c r="F115" i="8"/>
  <c r="F116" i="8"/>
  <c r="F117" i="8"/>
  <c r="F118" i="8"/>
  <c r="F119" i="8"/>
  <c r="F113" i="8"/>
  <c r="L105" i="14"/>
  <c r="AC160" i="8"/>
  <c r="AH160" i="8"/>
  <c r="AF160" i="8"/>
  <c r="H160" i="8" s="1"/>
  <c r="D160" i="8"/>
  <c r="F134" i="10"/>
  <c r="E41" i="17" l="1"/>
  <c r="E51" i="17" s="1"/>
  <c r="L160" i="8"/>
  <c r="AI160" i="8"/>
  <c r="AJ160" i="8" s="1"/>
  <c r="K160" i="8"/>
  <c r="F136" i="10"/>
  <c r="F138" i="10" s="1"/>
  <c r="F137" i="10"/>
  <c r="D14" i="10" l="1"/>
  <c r="F14" i="10" s="1"/>
  <c r="F17" i="10" s="1"/>
  <c r="D117" i="8"/>
  <c r="D118" i="8"/>
  <c r="D119" i="8"/>
  <c r="D116" i="8"/>
  <c r="J118" i="8"/>
  <c r="H118" i="8" s="1"/>
  <c r="J119" i="8"/>
  <c r="H119" i="8" s="1"/>
  <c r="J117" i="8"/>
  <c r="H117" i="8" s="1"/>
  <c r="J116" i="8"/>
  <c r="H116" i="8" s="1"/>
  <c r="F79" i="8"/>
  <c r="F80" i="8"/>
  <c r="F81" i="8"/>
  <c r="H79" i="8"/>
  <c r="H80" i="8"/>
  <c r="H81" i="8"/>
  <c r="AH159" i="8"/>
  <c r="AF159" i="8"/>
  <c r="H159" i="8" s="1"/>
  <c r="AC159" i="8"/>
  <c r="AH158" i="8"/>
  <c r="AF158" i="8"/>
  <c r="H158" i="8" s="1"/>
  <c r="AC158" i="8"/>
  <c r="D159" i="8"/>
  <c r="D158" i="8"/>
  <c r="D147" i="8"/>
  <c r="D136" i="8"/>
  <c r="D135" i="8"/>
  <c r="AH136" i="8"/>
  <c r="AC135" i="8"/>
  <c r="I77" i="14"/>
  <c r="I83" i="14" s="1"/>
  <c r="H52" i="8"/>
  <c r="F52" i="8"/>
  <c r="K147" i="8" l="1"/>
  <c r="L147" i="8"/>
  <c r="E24" i="17"/>
  <c r="E34" i="17" s="1"/>
  <c r="L159" i="8"/>
  <c r="E8" i="17"/>
  <c r="E18" i="17" s="1"/>
  <c r="L158" i="8"/>
  <c r="K117" i="8"/>
  <c r="K119" i="8"/>
  <c r="K118" i="8"/>
  <c r="K116" i="8"/>
  <c r="K81" i="8"/>
  <c r="K80" i="8"/>
  <c r="K79" i="8"/>
  <c r="K158" i="8"/>
  <c r="K159" i="8"/>
  <c r="AI159" i="8"/>
  <c r="AJ159" i="8" s="1"/>
  <c r="AI158" i="8"/>
  <c r="AJ158" i="8" s="1"/>
  <c r="L111" i="14"/>
  <c r="AC136" i="8"/>
  <c r="AF135" i="8"/>
  <c r="K52" i="8"/>
  <c r="L2" i="17" l="1"/>
  <c r="AI136" i="8"/>
  <c r="AJ136" i="8" s="1"/>
  <c r="H136" i="8"/>
  <c r="AI135" i="8"/>
  <c r="AJ135" i="8" s="1"/>
  <c r="H135" i="8"/>
  <c r="F57" i="10" s="1"/>
  <c r="J133" i="8"/>
  <c r="H133" i="8" s="1"/>
  <c r="F133" i="8"/>
  <c r="D133" i="8"/>
  <c r="J132" i="8"/>
  <c r="H132" i="8" s="1"/>
  <c r="F132" i="8"/>
  <c r="D132" i="8"/>
  <c r="J131" i="8"/>
  <c r="H131" i="8" s="1"/>
  <c r="F131" i="8"/>
  <c r="D131" i="8"/>
  <c r="L4" i="8" s="1"/>
  <c r="J115" i="8"/>
  <c r="H115" i="8" s="1"/>
  <c r="J114" i="8"/>
  <c r="H114" i="8" s="1"/>
  <c r="J113" i="8"/>
  <c r="H113" i="8" s="1"/>
  <c r="F34" i="10" s="1"/>
  <c r="F37" i="10" s="1"/>
  <c r="H91" i="8"/>
  <c r="F91" i="8"/>
  <c r="H90" i="8"/>
  <c r="F90" i="8"/>
  <c r="H72" i="8"/>
  <c r="F72" i="8"/>
  <c r="H71" i="8"/>
  <c r="F71" i="8"/>
  <c r="H70" i="8"/>
  <c r="F70" i="8"/>
  <c r="H69" i="8"/>
  <c r="F69" i="8"/>
  <c r="H51" i="8"/>
  <c r="F51" i="8"/>
  <c r="H50" i="8"/>
  <c r="F50" i="8"/>
  <c r="H49" i="8"/>
  <c r="F49" i="8"/>
  <c r="H44" i="8"/>
  <c r="F44" i="8"/>
  <c r="H43" i="8"/>
  <c r="F43" i="8"/>
  <c r="H42" i="8"/>
  <c r="F42" i="8"/>
  <c r="H41" i="8"/>
  <c r="F41" i="8"/>
  <c r="H40" i="8"/>
  <c r="F40" i="8"/>
  <c r="H39" i="8"/>
  <c r="F39" i="8"/>
  <c r="H38" i="8"/>
  <c r="F38" i="8"/>
  <c r="H37" i="8"/>
  <c r="F37" i="8"/>
  <c r="H36" i="8"/>
  <c r="F36" i="8"/>
  <c r="D117" i="10"/>
  <c r="F117" i="10" s="1"/>
  <c r="N98" i="10"/>
  <c r="P98" i="10" s="1"/>
  <c r="P101" i="10" s="1"/>
  <c r="D98" i="10"/>
  <c r="F98" i="10" s="1"/>
  <c r="M4" i="8" l="1"/>
  <c r="F31" i="14"/>
  <c r="K90" i="8"/>
  <c r="F103" i="14"/>
  <c r="F109" i="14" s="1"/>
  <c r="K135" i="8"/>
  <c r="L3" i="8" s="1"/>
  <c r="F49" i="14"/>
  <c r="F55" i="14" s="1"/>
  <c r="K114" i="8"/>
  <c r="I49" i="14"/>
  <c r="I55" i="14" s="1"/>
  <c r="K136" i="8"/>
  <c r="K42" i="8"/>
  <c r="K44" i="8"/>
  <c r="K132" i="8"/>
  <c r="K113" i="8"/>
  <c r="K38" i="8"/>
  <c r="K49" i="8"/>
  <c r="K51" i="8"/>
  <c r="K41" i="8"/>
  <c r="K40" i="8"/>
  <c r="K50" i="8"/>
  <c r="K36" i="8"/>
  <c r="K43" i="8"/>
  <c r="K71" i="8"/>
  <c r="K39" i="8"/>
  <c r="K37" i="8"/>
  <c r="K69" i="8"/>
  <c r="K131" i="8"/>
  <c r="K115" i="8"/>
  <c r="K70" i="8"/>
  <c r="F119" i="10"/>
  <c r="F121" i="10" s="1"/>
  <c r="F120" i="10"/>
  <c r="K133" i="8"/>
  <c r="I133" i="8"/>
  <c r="L133" i="8" s="1"/>
  <c r="F101" i="10"/>
  <c r="F100" i="10"/>
  <c r="F102" i="10" s="1"/>
  <c r="I131" i="8"/>
  <c r="L131" i="8" s="1"/>
  <c r="K72" i="8"/>
  <c r="I132" i="8"/>
  <c r="L132" i="8" s="1"/>
  <c r="P100" i="10"/>
  <c r="P102" i="10" s="1"/>
  <c r="K91" i="8"/>
  <c r="K2" i="14" l="1"/>
  <c r="G11" i="4"/>
  <c r="M3" i="8"/>
  <c r="R4" i="10"/>
  <c r="R5" i="10"/>
  <c r="O3" i="8"/>
  <c r="F30" i="16"/>
  <c r="N4" i="8"/>
  <c r="I11" i="4" l="1"/>
  <c r="H16" i="4" s="1"/>
  <c r="N3" i="8"/>
</calcChain>
</file>

<file path=xl/sharedStrings.xml><?xml version="1.0" encoding="utf-8"?>
<sst xmlns="http://schemas.openxmlformats.org/spreadsheetml/2006/main" count="2533" uniqueCount="753">
  <si>
    <t>Descripcion</t>
  </si>
  <si>
    <t>IVA</t>
  </si>
  <si>
    <t>Precio Cliente s/IVA</t>
  </si>
  <si>
    <t>Total s/IVA</t>
  </si>
  <si>
    <t>Color</t>
  </si>
  <si>
    <t>Azul</t>
  </si>
  <si>
    <t>Negro</t>
  </si>
  <si>
    <t>Plata</t>
  </si>
  <si>
    <t>Gris</t>
  </si>
  <si>
    <t>Precio Retail s/IVA s/II.II.</t>
  </si>
  <si>
    <t>Precio Retail s/IVA c/II.II.</t>
  </si>
  <si>
    <t>Subtotal s/IVA c/II.II.</t>
  </si>
  <si>
    <t>Cantidad Total</t>
  </si>
  <si>
    <t>Compra Total</t>
  </si>
  <si>
    <t>Cliente:</t>
  </si>
  <si>
    <t>CUIT:</t>
  </si>
  <si>
    <t>*Los valores expresados son en pesos y no poseen IVA y/o impuestos internos.</t>
  </si>
  <si>
    <t>Memoria Interna</t>
  </si>
  <si>
    <t>128 GB</t>
  </si>
  <si>
    <t>32 GB</t>
  </si>
  <si>
    <t>64 GB</t>
  </si>
  <si>
    <t>SKU</t>
  </si>
  <si>
    <t>Compra Total s/IVA</t>
  </si>
  <si>
    <t>S/IVA s/II.II.</t>
  </si>
  <si>
    <t>S/IVA C/II.II.</t>
  </si>
  <si>
    <t>Memoria RAM</t>
  </si>
  <si>
    <t>2GB</t>
  </si>
  <si>
    <t>2.3 GHz</t>
  </si>
  <si>
    <t>2 GHz</t>
  </si>
  <si>
    <t>2.2 GHz</t>
  </si>
  <si>
    <t>128GB</t>
  </si>
  <si>
    <t>EAN</t>
  </si>
  <si>
    <t>4 GB</t>
  </si>
  <si>
    <t>SM-P610NZAUARO</t>
  </si>
  <si>
    <t>Galaxy Tab S6 Lite 64/4GB 10,4"WIFI Gray</t>
  </si>
  <si>
    <t>8806090500091</t>
  </si>
  <si>
    <t>SM-P610NZBUARO</t>
  </si>
  <si>
    <t>Galaxy Tab S6 Lite 64/4GB 10,4"WIFI Blue</t>
  </si>
  <si>
    <t>Galaxy S20 FE</t>
  </si>
  <si>
    <t>Galaxy S20 FE 128/6GB Blue</t>
  </si>
  <si>
    <t>Galaxy S20 FE 128/6GB Red</t>
  </si>
  <si>
    <t>Procesador</t>
  </si>
  <si>
    <t>Descripción</t>
  </si>
  <si>
    <t>Comprar</t>
  </si>
  <si>
    <t>PVP</t>
  </si>
  <si>
    <t>PVP s/IVA</t>
  </si>
  <si>
    <t>Gama Baja</t>
  </si>
  <si>
    <t>Gama Alta</t>
  </si>
  <si>
    <t>Black</t>
  </si>
  <si>
    <t>Comprado</t>
  </si>
  <si>
    <t>Mark-up</t>
  </si>
  <si>
    <t>Teléfonos</t>
  </si>
  <si>
    <t>Tablets</t>
  </si>
  <si>
    <t>Total</t>
  </si>
  <si>
    <t>SM-T575NZKLARO</t>
  </si>
  <si>
    <t>Galaxy Tab Active3 8" 64/4GB Black</t>
  </si>
  <si>
    <t>SM-T505NZAEARO</t>
  </si>
  <si>
    <t>Galaxy Tab A7 10.4" 64GB/3GB LTE Gray</t>
  </si>
  <si>
    <t>SM-P615NZAUARO</t>
  </si>
  <si>
    <t>Galaxy Tab S6 Lite 64/4GB 10,4"LTE Black</t>
  </si>
  <si>
    <t>8806090534621</t>
  </si>
  <si>
    <t>Display</t>
  </si>
  <si>
    <t>Bateria</t>
  </si>
  <si>
    <t>5000 mAh</t>
  </si>
  <si>
    <t>4500 mAh</t>
  </si>
  <si>
    <t>4000 mAh</t>
  </si>
  <si>
    <t>Galaxy S21 Ultra 5G</t>
  </si>
  <si>
    <t xml:space="preserve">SM-G998BZKMARO </t>
  </si>
  <si>
    <t>Galaxy S21+ 5G</t>
  </si>
  <si>
    <t>Galaxy S21 5G</t>
  </si>
  <si>
    <t>Phantom Black</t>
  </si>
  <si>
    <t>Phantom Silver</t>
  </si>
  <si>
    <t>Galaxy S21 Ultra 5G 256/12GB Black</t>
  </si>
  <si>
    <t>Galaxy S21 Ultra 5G 256/12GB Silver</t>
  </si>
  <si>
    <t xml:space="preserve">SM-G996BZKLARO </t>
  </si>
  <si>
    <t xml:space="preserve">SM-G996BZVLARO </t>
  </si>
  <si>
    <t>Phantom Violet</t>
  </si>
  <si>
    <t>Galaxy S21+ 5G 128/8GB Black</t>
  </si>
  <si>
    <t>Galaxy S21+ 5G 128/8GB Silver</t>
  </si>
  <si>
    <t>Galaxy S21+ 5G 128/8GB Violet</t>
  </si>
  <si>
    <t>8806092093867</t>
  </si>
  <si>
    <t>8806092094369</t>
  </si>
  <si>
    <t>8806092094055</t>
  </si>
  <si>
    <t>8806092093577</t>
  </si>
  <si>
    <t>Phantom Grey</t>
  </si>
  <si>
    <t>Phantom White</t>
  </si>
  <si>
    <t>Phantom Pink</t>
  </si>
  <si>
    <t xml:space="preserve">SM-G998BZSMARO </t>
  </si>
  <si>
    <t xml:space="preserve">SM-G996BZSLARO </t>
  </si>
  <si>
    <t>Galaxy S21 5G Grey</t>
  </si>
  <si>
    <t>Galaxy S21 5G Violet</t>
  </si>
  <si>
    <t>Galaxy S21 5G White</t>
  </si>
  <si>
    <t>Galaxy S21 5G Pink</t>
  </si>
  <si>
    <t>6.2"</t>
  </si>
  <si>
    <t>Batería</t>
  </si>
  <si>
    <t>10.090 mAh</t>
  </si>
  <si>
    <t>Mark-up Total</t>
  </si>
  <si>
    <t>10,4"</t>
  </si>
  <si>
    <t>7.040 mAh</t>
  </si>
  <si>
    <t>3 GB</t>
  </si>
  <si>
    <t>6 GB</t>
  </si>
  <si>
    <t>Memoria ROM</t>
  </si>
  <si>
    <t>8"</t>
  </si>
  <si>
    <t>2 GB</t>
  </si>
  <si>
    <t>5.100 mAh</t>
  </si>
  <si>
    <r>
      <t xml:space="preserve">Galaxy Tab S6 </t>
    </r>
    <r>
      <rPr>
        <b/>
        <sz val="10"/>
        <color theme="1"/>
        <rFont val="Arial"/>
        <family val="2"/>
      </rPr>
      <t>Lite</t>
    </r>
  </si>
  <si>
    <t>S Pen</t>
  </si>
  <si>
    <t>2,3 GHz</t>
  </si>
  <si>
    <t>SM-G991BZILARO</t>
  </si>
  <si>
    <r>
      <t xml:space="preserve">Galaxy Tab S6 </t>
    </r>
    <r>
      <rPr>
        <b/>
        <sz val="10"/>
        <color theme="0"/>
        <rFont val="Arial"/>
        <family val="2"/>
      </rPr>
      <t>Lite LTE</t>
    </r>
  </si>
  <si>
    <t>Galaxy Tab Active3</t>
  </si>
  <si>
    <t>Galaxy A7 LTE</t>
  </si>
  <si>
    <t>2,7 GHz</t>
  </si>
  <si>
    <t>5.050 mAh</t>
  </si>
  <si>
    <t>8806090500114</t>
  </si>
  <si>
    <t>II.II.</t>
  </si>
  <si>
    <t>Precio Cliente s/IVA c/II.II</t>
  </si>
  <si>
    <t>Total s/IVA c/II.II</t>
  </si>
  <si>
    <t>SM-G998BZSMARO</t>
  </si>
  <si>
    <t>SM-G996BZKLARO</t>
  </si>
  <si>
    <t>SM-G996BZVLARO</t>
  </si>
  <si>
    <t>SM-G991BZALARO</t>
  </si>
  <si>
    <t>SM-G991BZVLARO</t>
  </si>
  <si>
    <t>SM-G991BZWLARO</t>
  </si>
  <si>
    <t>SM-G996BZSLARO</t>
  </si>
  <si>
    <t>SM-G780FZWLARO</t>
  </si>
  <si>
    <t>Galaxy S20 FE 128/6GB White</t>
  </si>
  <si>
    <t>Blue</t>
  </si>
  <si>
    <t>White</t>
  </si>
  <si>
    <t>Violet</t>
  </si>
  <si>
    <t>SM-A325MZKMARO</t>
  </si>
  <si>
    <t>SM-A325MZBMARO</t>
  </si>
  <si>
    <t>SM-A325MLVMARO</t>
  </si>
  <si>
    <t>SM-A325MZWMARO</t>
  </si>
  <si>
    <t>Galaxy A32</t>
  </si>
  <si>
    <t>IP67</t>
  </si>
  <si>
    <t>Galaxy A32 128/4GB Black</t>
  </si>
  <si>
    <t>Galaxy A32 128/4GB Blue</t>
  </si>
  <si>
    <t>Galaxy A32 128/4GB VL</t>
  </si>
  <si>
    <t>Galaxy A32 128/4GB White</t>
  </si>
  <si>
    <t>6.4"</t>
  </si>
  <si>
    <t>2 Ghz</t>
  </si>
  <si>
    <t>Galaxy Tab S6 Lite 64/4GB 10,4"WIFI Pink</t>
  </si>
  <si>
    <t>Rosa</t>
  </si>
  <si>
    <t>SM-P610NZIUARO</t>
  </si>
  <si>
    <t>8806090500138</t>
  </si>
  <si>
    <t>Galaxy Tab A7 Lite</t>
  </si>
  <si>
    <t>8,7"</t>
  </si>
  <si>
    <t>SM-G780GZBLARO</t>
  </si>
  <si>
    <t>SM-G998BZKMARO</t>
  </si>
  <si>
    <t>8806092097155</t>
  </si>
  <si>
    <t>8806092097360</t>
  </si>
  <si>
    <t>8806092110472</t>
  </si>
  <si>
    <t>8806092111059</t>
  </si>
  <si>
    <t>8806092111707</t>
  </si>
  <si>
    <t>8806090787850</t>
  </si>
  <si>
    <t>8806092515222</t>
  </si>
  <si>
    <t>8806092130500</t>
  </si>
  <si>
    <t>8806092130692</t>
  </si>
  <si>
    <t>8806092130029</t>
  </si>
  <si>
    <t>8806092130241</t>
  </si>
  <si>
    <t>8806090786631</t>
  </si>
  <si>
    <t>8806090807725</t>
  </si>
  <si>
    <t>Catálogo</t>
  </si>
  <si>
    <t>Gray</t>
  </si>
  <si>
    <t>Light Blue</t>
  </si>
  <si>
    <t>Green</t>
  </si>
  <si>
    <t>Red</t>
  </si>
  <si>
    <t>Bronze</t>
  </si>
  <si>
    <t>Silver</t>
  </si>
  <si>
    <t>Galaxy M12</t>
  </si>
  <si>
    <t xml:space="preserve">SM-M127FZKEARO </t>
  </si>
  <si>
    <t xml:space="preserve">SM-M127FLBEARO </t>
  </si>
  <si>
    <t>8806092245907</t>
  </si>
  <si>
    <t>8806092245884</t>
  </si>
  <si>
    <t>Teléfono</t>
  </si>
  <si>
    <t>Tablet</t>
  </si>
  <si>
    <t>Actualización</t>
  </si>
  <si>
    <t>Galaxy M12 128/4GB Black</t>
  </si>
  <si>
    <t>Galaxy M12 128/4GB Blue</t>
  </si>
  <si>
    <t>SM-G780GLVLARO</t>
  </si>
  <si>
    <t>Galaxy S20 FE 128/6GB Violet</t>
  </si>
  <si>
    <t>8806092515840</t>
  </si>
  <si>
    <t>8806092515932</t>
  </si>
  <si>
    <t>SM-G780GZRLARO</t>
  </si>
  <si>
    <t>Almacenamiento</t>
  </si>
  <si>
    <t>RAM</t>
  </si>
  <si>
    <t>Precio Retails s/IVA</t>
  </si>
  <si>
    <t>Origen</t>
  </si>
  <si>
    <t>Argentina</t>
  </si>
  <si>
    <t>TCL L7+ Prime Black</t>
  </si>
  <si>
    <t>5102B-FALCAR11</t>
  </si>
  <si>
    <t>6125F1-FDLCAR11</t>
  </si>
  <si>
    <t>TCL 20E 128/4GB Twilight Blue</t>
  </si>
  <si>
    <t>Tablet TCL TAB10 Lite 1+16 Negro</t>
  </si>
  <si>
    <t>8091-2ALCAR1</t>
  </si>
  <si>
    <t>Smartphones</t>
  </si>
  <si>
    <t>Mark-Up</t>
  </si>
  <si>
    <t>Precio Retail</t>
  </si>
  <si>
    <t>Costo NAC (USD)</t>
  </si>
  <si>
    <t>Costo NAC (ARS)</t>
  </si>
  <si>
    <t>Margen</t>
  </si>
  <si>
    <t>7796941335754</t>
  </si>
  <si>
    <t>7796941335969</t>
  </si>
  <si>
    <t>7796941336232</t>
  </si>
  <si>
    <t>Catálago</t>
  </si>
  <si>
    <t xml:space="preserve">Quantum UP32 </t>
  </si>
  <si>
    <t>1 GB</t>
  </si>
  <si>
    <t>5.5"</t>
  </si>
  <si>
    <t>2.500 mAh</t>
  </si>
  <si>
    <t>1.6 GHz</t>
  </si>
  <si>
    <t>7798243635518</t>
  </si>
  <si>
    <t>Quantum Yolo</t>
  </si>
  <si>
    <t>QT-S509NMROAARO</t>
  </si>
  <si>
    <t>Rojo</t>
  </si>
  <si>
    <t>7798243635501</t>
  </si>
  <si>
    <t>2000 mAh</t>
  </si>
  <si>
    <t>1.3 GHz</t>
  </si>
  <si>
    <t>Galaxy A22</t>
  </si>
  <si>
    <t>SM-A225MZKEARO</t>
  </si>
  <si>
    <t>SM-A225MZWEARO</t>
  </si>
  <si>
    <t>SM-A225MLGEARO</t>
  </si>
  <si>
    <t>8806092305991</t>
  </si>
  <si>
    <t>8806092305762</t>
  </si>
  <si>
    <t>8806092306127</t>
  </si>
  <si>
    <t>Mint</t>
  </si>
  <si>
    <t>Galaxy A22 128/4GB Black</t>
  </si>
  <si>
    <t>Galaxy A22 128/4GB White</t>
  </si>
  <si>
    <t>Galaxy A22 128/4GB Mint</t>
  </si>
  <si>
    <t>5"</t>
  </si>
  <si>
    <t>Plateado</t>
  </si>
  <si>
    <t>12.4"</t>
  </si>
  <si>
    <t>Galaxy Tab S7 FE</t>
  </si>
  <si>
    <t>SM-T733NZKMARO</t>
  </si>
  <si>
    <t>SM-T733NZSMARO</t>
  </si>
  <si>
    <t>SM-T733NLGMARO</t>
  </si>
  <si>
    <t>SM-T733NLIMARO</t>
  </si>
  <si>
    <t>Galaxy Tab S7 FE 128/6GB WIFI Black</t>
  </si>
  <si>
    <t>Galaxy Tab S7 FE 128/6GB WIFI Silver</t>
  </si>
  <si>
    <t>Galaxy Tab S7 FE 128/6GB WIFI Green</t>
  </si>
  <si>
    <t>Galaxy Tab S7 FE 128/6GB WIFI Pink</t>
  </si>
  <si>
    <t>8806092766563</t>
  </si>
  <si>
    <t>8806092765900</t>
  </si>
  <si>
    <t>8806092782686</t>
  </si>
  <si>
    <t>8806092782693</t>
  </si>
  <si>
    <t>Verde</t>
  </si>
  <si>
    <t>Galaxy Tab A7 Lite LTE</t>
  </si>
  <si>
    <t>Subtotal</t>
  </si>
  <si>
    <r>
      <rPr>
        <b/>
        <sz val="10"/>
        <color theme="0"/>
        <rFont val="Arial Nova"/>
        <family val="2"/>
      </rPr>
      <t>D</t>
    </r>
    <r>
      <rPr>
        <sz val="10"/>
        <color theme="0"/>
        <rFont val="Arial Nova"/>
        <family val="2"/>
      </rPr>
      <t>escripción</t>
    </r>
  </si>
  <si>
    <r>
      <rPr>
        <b/>
        <sz val="10"/>
        <color theme="0"/>
        <rFont val="Arial Nova"/>
        <family val="2"/>
      </rPr>
      <t>P</t>
    </r>
    <r>
      <rPr>
        <sz val="10"/>
        <color theme="0"/>
        <rFont val="Arial Nova"/>
        <family val="2"/>
      </rPr>
      <t xml:space="preserve">recio </t>
    </r>
    <r>
      <rPr>
        <b/>
        <sz val="10"/>
        <color theme="0"/>
        <rFont val="Arial Nova"/>
        <family val="2"/>
      </rPr>
      <t>R</t>
    </r>
    <r>
      <rPr>
        <sz val="10"/>
        <color theme="0"/>
        <rFont val="Arial Nova"/>
        <family val="2"/>
      </rPr>
      <t>etails</t>
    </r>
  </si>
  <si>
    <t>6.5"</t>
  </si>
  <si>
    <t>SM-T225NZAAARO</t>
  </si>
  <si>
    <t>Galaxy Tab A7 Lite 32/3GB Dark Grey LTE</t>
  </si>
  <si>
    <t>SM-F711BZKAARO</t>
  </si>
  <si>
    <t>SM-F711BLVAARO</t>
  </si>
  <si>
    <t>Beige</t>
  </si>
  <si>
    <t>6.7"</t>
  </si>
  <si>
    <t>3300 mAh</t>
  </si>
  <si>
    <t>7.6"</t>
  </si>
  <si>
    <t>4400 mAh</t>
  </si>
  <si>
    <t xml:space="preserve">SM-F926BZGAARO </t>
  </si>
  <si>
    <t xml:space="preserve">SM-F926BZKAARO </t>
  </si>
  <si>
    <t xml:space="preserve">SM-F926BZSAARO </t>
  </si>
  <si>
    <t>8806092717190</t>
  </si>
  <si>
    <t>8806092717169</t>
  </si>
  <si>
    <t>8806092717275</t>
  </si>
  <si>
    <t>8806092611139</t>
  </si>
  <si>
    <t>8806092611030</t>
  </si>
  <si>
    <t>8806092807440</t>
  </si>
  <si>
    <t>Galaxy Flip 3 5G 128/8G Beige</t>
  </si>
  <si>
    <t>Galaxy Flip 3 5G 128/8G Black</t>
  </si>
  <si>
    <t>Galaxy Flip 3 5G 128/8GB Green</t>
  </si>
  <si>
    <t>Galaxy Flip 3 5G 128/8GB Violet</t>
  </si>
  <si>
    <t>Galaxy Fold 3 5G 256/12GB Green</t>
  </si>
  <si>
    <t>Galaxy Fold 3 5G 256/12GB Black</t>
  </si>
  <si>
    <t>Galaxy Fold 3 5G 256/12GB Silver</t>
  </si>
  <si>
    <t>SM-F926BZGAARO</t>
  </si>
  <si>
    <t>6.1"</t>
  </si>
  <si>
    <t>Quantum Yolo 32/1Gb Red Dual SIM</t>
  </si>
  <si>
    <t>Travel Adapter 15W, Cable Tipo C, Pin ejection, Guia de uso</t>
  </si>
  <si>
    <t>SM-A528BZKMARO</t>
  </si>
  <si>
    <t>SM-A528BZWMARO</t>
  </si>
  <si>
    <t>SM-A528BZKLARO</t>
  </si>
  <si>
    <t>SM-A528BZWLARO</t>
  </si>
  <si>
    <t>8806092964587</t>
  </si>
  <si>
    <t>8806092964495</t>
  </si>
  <si>
    <t>8806092775619</t>
  </si>
  <si>
    <t>8806092807419</t>
  </si>
  <si>
    <t>Galaxy A52s 5G 128/6GB Black</t>
  </si>
  <si>
    <t>Galaxy A52s 5G 128/6GB White</t>
  </si>
  <si>
    <t>S509-4G-AR</t>
  </si>
  <si>
    <t>Quantum Switch Black</t>
  </si>
  <si>
    <t>Quantum Switch Black Dual SIM</t>
  </si>
  <si>
    <t>7798181991950</t>
  </si>
  <si>
    <t>7796941335891</t>
  </si>
  <si>
    <t>8806092816398</t>
  </si>
  <si>
    <t>SM-F711BZKBARO</t>
  </si>
  <si>
    <t>Margen Tope</t>
  </si>
  <si>
    <t>Aviso</t>
  </si>
  <si>
    <t>SM-F711BZEBARO</t>
  </si>
  <si>
    <t>8806092824089</t>
  </si>
  <si>
    <t>Galaxy S21 FE 5G</t>
  </si>
  <si>
    <t>SM-G990EZAAARO</t>
  </si>
  <si>
    <t>SM-G990EZWAARO</t>
  </si>
  <si>
    <t>SM-G990ELGAARO</t>
  </si>
  <si>
    <t>SM-G990ELVAARO</t>
  </si>
  <si>
    <t>8806092835658</t>
  </si>
  <si>
    <t>8806092836341</t>
  </si>
  <si>
    <t>8806092836112</t>
  </si>
  <si>
    <t>8806092835887</t>
  </si>
  <si>
    <t>Graphite</t>
  </si>
  <si>
    <t>Olive</t>
  </si>
  <si>
    <t>Lavander</t>
  </si>
  <si>
    <t>Galaxy S21 FE 128/6GB Graphite</t>
  </si>
  <si>
    <t>Galaxy S21 FE 128/6GB White</t>
  </si>
  <si>
    <t>Galaxy S21 FE 128/6GB Olive</t>
  </si>
  <si>
    <t>Galaxy S21 FE 128/6GB Lavander</t>
  </si>
  <si>
    <t>SM-F711BZGBARO</t>
  </si>
  <si>
    <t>S509-LBOFAR</t>
  </si>
  <si>
    <t>Quantum Switch S5094G</t>
  </si>
  <si>
    <t>7798181992162</t>
  </si>
  <si>
    <t>Quantum Switch S5094G 32/1GB Rojo</t>
  </si>
  <si>
    <t>SM-A032MZKAARO</t>
  </si>
  <si>
    <t>Galaxy A03 Core 32/2GB Core Black</t>
  </si>
  <si>
    <t>SM-A032MZBAARO</t>
  </si>
  <si>
    <t>Galaxy A03 Core 32/2GB Core Blue</t>
  </si>
  <si>
    <t>8806092885127</t>
  </si>
  <si>
    <t>8806092885172</t>
  </si>
  <si>
    <t>Galaxy A03 Core</t>
  </si>
  <si>
    <t xml:space="preserve">Cargador | Data Cable | Guia de Inicio Rapido | Eject Pin </t>
  </si>
  <si>
    <t>9309X-2ALCAR1</t>
  </si>
  <si>
    <t>8092-2ALCAR1-1</t>
  </si>
  <si>
    <t>8092-2ALCAR1</t>
  </si>
  <si>
    <t>Tableta TCL TAB 7 Lite Black</t>
  </si>
  <si>
    <t>Tablet TCLTCL TAB10 Neo 2+32 Negro</t>
  </si>
  <si>
    <t>Teléfono Celular TCL 20B Space Gray RVA</t>
  </si>
  <si>
    <t>5033MR-FAOFAR11</t>
  </si>
  <si>
    <t>Alcatel 1 Plus Volcano Black</t>
  </si>
  <si>
    <t>6159A-FALCAR11</t>
  </si>
  <si>
    <t>SM-T220NZSDARO</t>
  </si>
  <si>
    <t>SM-T220NZADARO</t>
  </si>
  <si>
    <t xml:space="preserve">8806094046892 </t>
  </si>
  <si>
    <t>8806094046908</t>
  </si>
  <si>
    <t>8806094046892</t>
  </si>
  <si>
    <t>SM-F916BZKQARO</t>
  </si>
  <si>
    <t>SM-S908EZKMARO</t>
  </si>
  <si>
    <t>SM-S908EZWMARO</t>
  </si>
  <si>
    <t>SM-S908EZGMARO</t>
  </si>
  <si>
    <t>SM-S908EDRMARO</t>
  </si>
  <si>
    <t xml:space="preserve">Phantom Black </t>
  </si>
  <si>
    <t>Burgundy</t>
  </si>
  <si>
    <t xml:space="preserve">Data Cable | Guia de Inicio Rapido | Eject Pin </t>
  </si>
  <si>
    <t>SM-S906EZKMARO</t>
  </si>
  <si>
    <t>SM-S906EZWMARO</t>
  </si>
  <si>
    <t>SM-S906EZGMARO</t>
  </si>
  <si>
    <t>SM-S906EIDMARO</t>
  </si>
  <si>
    <t xml:space="preserve">Phantom White </t>
  </si>
  <si>
    <t xml:space="preserve">Pink Gold </t>
  </si>
  <si>
    <t>SM-S901EZKLARO</t>
  </si>
  <si>
    <t>SM-S901EZWLARO</t>
  </si>
  <si>
    <t>SM-S901EZGLARO</t>
  </si>
  <si>
    <t>SM-S901EIDLARO</t>
  </si>
  <si>
    <t>Pink Gold</t>
  </si>
  <si>
    <t>Galaxy S22 Ultra 5G</t>
  </si>
  <si>
    <t>Galaxy S22+ 5G</t>
  </si>
  <si>
    <t>6.6"</t>
  </si>
  <si>
    <t>6.8"</t>
  </si>
  <si>
    <t xml:space="preserve">Galaxy S22 Ultra 256/12GB Phantom Black </t>
  </si>
  <si>
    <t>Galaxy S22 Ultra 256/12GB White</t>
  </si>
  <si>
    <t>Galaxy S22 Ultra 256/12GB Green</t>
  </si>
  <si>
    <t>Galaxy S22 Ultra 256/12GB Burgundy</t>
  </si>
  <si>
    <t xml:space="preserve">Galaxy S22+ 256/8GB Phantom Black </t>
  </si>
  <si>
    <t xml:space="preserve">Galaxy S22+ 256/8GB Phantom White </t>
  </si>
  <si>
    <t>Galaxy S22+ 256/8GB Green</t>
  </si>
  <si>
    <t xml:space="preserve">Galaxy S22+ 256/8GB Pink Gold </t>
  </si>
  <si>
    <t>Galaxy S22 128/8GB Black</t>
  </si>
  <si>
    <t>Galaxy S22 128/8GB White</t>
  </si>
  <si>
    <t>Galaxy S22 128/8GB Green</t>
  </si>
  <si>
    <t>Galaxy S22 128/8GB Pink Gold</t>
  </si>
  <si>
    <t>8806094021653</t>
  </si>
  <si>
    <t>8806094021578</t>
  </si>
  <si>
    <t>8806094053548</t>
  </si>
  <si>
    <t>8806094021714</t>
  </si>
  <si>
    <t>8806094297966</t>
  </si>
  <si>
    <t>8806094297911</t>
  </si>
  <si>
    <t>8806094297980</t>
  </si>
  <si>
    <t>8806094298130</t>
  </si>
  <si>
    <t>8806094024449</t>
  </si>
  <si>
    <t>8806094024920</t>
  </si>
  <si>
    <t>8806094024616</t>
  </si>
  <si>
    <t>8806094024777</t>
  </si>
  <si>
    <t>SM-F916BZNQARO</t>
  </si>
  <si>
    <t>Galaxy Z Fold 2 256/12GB Bronze</t>
  </si>
  <si>
    <t>8806090720703</t>
  </si>
  <si>
    <t>Galaxy Tab A7 Lite 32/3GB Silver AR</t>
  </si>
  <si>
    <t>Galaxy Tab A7 Lite 32/3GB Dark Grey AR</t>
  </si>
  <si>
    <t>-</t>
  </si>
  <si>
    <t>TCL TAB10 Neo 32/2gb Negro +C+T</t>
  </si>
  <si>
    <t>TCL TAB10 Neo 32/2gb Negro</t>
  </si>
  <si>
    <t>Galaxy Tab A8</t>
  </si>
  <si>
    <t>SM-X200NZAMARO</t>
  </si>
  <si>
    <t>Galaxy Tab A8 64/4GB Gray</t>
  </si>
  <si>
    <t>SM-X200NZSMARO</t>
  </si>
  <si>
    <t>Galaxy Tab A8 64/4GB Silver</t>
  </si>
  <si>
    <t>SM-X200NIDMARO</t>
  </si>
  <si>
    <t>Galaxy Tab A8 64/4GB Pink Gold</t>
  </si>
  <si>
    <t>8806092954359</t>
  </si>
  <si>
    <t>8806092954472</t>
  </si>
  <si>
    <t>8806092954335</t>
  </si>
  <si>
    <t>10,5"</t>
  </si>
  <si>
    <t>2.0 GHz</t>
  </si>
  <si>
    <t>Galaxy Tab A8 64/4GB Gray AR</t>
  </si>
  <si>
    <t>Galaxy Tab A8 64/4GB Silver AR</t>
  </si>
  <si>
    <t>Galaxy Tab A8 64/4GB Pink Gold AR</t>
  </si>
  <si>
    <t>Guia de Inicio Rapido | Eject Pin | Charger | Data Cable</t>
  </si>
  <si>
    <t>Galaxy A53 5G</t>
  </si>
  <si>
    <t>SM-A536EZKAARO</t>
  </si>
  <si>
    <t>SM-A536EZWAARO</t>
  </si>
  <si>
    <t>SM-A536ELBAARO</t>
  </si>
  <si>
    <t>SM-A536EZOAARO</t>
  </si>
  <si>
    <t>Orange</t>
  </si>
  <si>
    <t>8806094078152</t>
  </si>
  <si>
    <t>8806094078640</t>
  </si>
  <si>
    <t>8806094078282</t>
  </si>
  <si>
    <t>8806094285949</t>
  </si>
  <si>
    <t>Galaxy A53 5G 128/6GB Black</t>
  </si>
  <si>
    <t>Galaxy A53 5G 128/6GB White</t>
  </si>
  <si>
    <t>Galaxy A53 5G 128/6GB Blue</t>
  </si>
  <si>
    <t>Galaxy A53 5G 128/6GB Orange</t>
  </si>
  <si>
    <t>Galaxy A22 5G</t>
  </si>
  <si>
    <t>SM-A226BZALARO</t>
  </si>
  <si>
    <t>SM-A226BZWLARO</t>
  </si>
  <si>
    <t>Galaxy A22 5G 128/4GB Gray</t>
  </si>
  <si>
    <t>Galaxy A22 5G 128/4GB White</t>
  </si>
  <si>
    <t>8806094326673</t>
  </si>
  <si>
    <t>8806094326659</t>
  </si>
  <si>
    <t>SM-A035MZKAARO</t>
  </si>
  <si>
    <t>SM-A035MZBAARO</t>
  </si>
  <si>
    <t>SM-A035MZKEARO</t>
  </si>
  <si>
    <t>Galaxy A03 64/4GB Black</t>
  </si>
  <si>
    <t>SM-A035MZBEARO</t>
  </si>
  <si>
    <t>Galaxy A03 64/4GB Blue</t>
  </si>
  <si>
    <t>SM-A035MZKFARO</t>
  </si>
  <si>
    <t>Galaxy A03 128/4GB Black</t>
  </si>
  <si>
    <t>8806092885578</t>
  </si>
  <si>
    <t>8806092885615</t>
  </si>
  <si>
    <t>8806092885561</t>
  </si>
  <si>
    <t>8806092885608</t>
  </si>
  <si>
    <t>8806092885523</t>
  </si>
  <si>
    <t>Cargador | Data Cable | Guia de Inicio Rapido | Eject Pin</t>
  </si>
  <si>
    <t>ZTE_BLADE_A5_2020</t>
  </si>
  <si>
    <t>Telefono  Celular ZTE Blade A5 PLUS SO</t>
  </si>
  <si>
    <t>7796941140303</t>
  </si>
  <si>
    <t>SM-X700NIDLARO</t>
  </si>
  <si>
    <t>Galaxy Tab S8 (wi-fi) 128/8GB Pink Gold</t>
  </si>
  <si>
    <t>SM-X700NZALARO</t>
  </si>
  <si>
    <t>Galaxy Tab S8 (wi-fi) 128/8GB Graphite</t>
  </si>
  <si>
    <t>SM-X700NZSLARO</t>
  </si>
  <si>
    <t>Galaxy Tab S8 (wi-fi) 128/8GB Pink Silver</t>
  </si>
  <si>
    <t>Rosa Dorado</t>
  </si>
  <si>
    <t>Rosa Plata</t>
  </si>
  <si>
    <t>Galaxy Tab S8</t>
  </si>
  <si>
    <t>2.99 GHz</t>
  </si>
  <si>
    <t>8 GB</t>
  </si>
  <si>
    <t>11"</t>
  </si>
  <si>
    <t>Galaxy Tab S8 +</t>
  </si>
  <si>
    <t>SM-X800NZAVARO</t>
  </si>
  <si>
    <t>SM-X800NZSVARO</t>
  </si>
  <si>
    <t>Galaxy Tab S8+ (wi-fi) 128/8GB Graphite</t>
  </si>
  <si>
    <t>Galaxy Tab S8+ (wi-fi) 128/8GB Silver</t>
  </si>
  <si>
    <t>8.000 mAh</t>
  </si>
  <si>
    <t>Galaxy A13 64GB</t>
  </si>
  <si>
    <t>Galaxy A13 128GB</t>
  </si>
  <si>
    <t>SM-A135MZKEARO</t>
  </si>
  <si>
    <t>SM-A135MLBEARO</t>
  </si>
  <si>
    <t>SM-A135MZWEARO</t>
  </si>
  <si>
    <t>8806094184556</t>
  </si>
  <si>
    <t>8806094184570</t>
  </si>
  <si>
    <t>8806094184525</t>
  </si>
  <si>
    <t>SM-A135MZKKARO</t>
  </si>
  <si>
    <t>8806094152043</t>
  </si>
  <si>
    <t>Galaxy A13 128/4GB Black</t>
  </si>
  <si>
    <t>Galaxy A13 64/4GB Black</t>
  </si>
  <si>
    <t>Galaxy A13 64/4GB Light Blue</t>
  </si>
  <si>
    <t>Galaxy A13 64/4GB White</t>
  </si>
  <si>
    <r>
      <t>Galaxy A03 32/</t>
    </r>
    <r>
      <rPr>
        <b/>
        <sz val="10"/>
        <color theme="0"/>
        <rFont val="Arial Nova"/>
        <family val="2"/>
      </rPr>
      <t>3GB</t>
    </r>
    <r>
      <rPr>
        <sz val="10"/>
        <color theme="0"/>
        <rFont val="Arial Nova"/>
        <family val="2"/>
      </rPr>
      <t xml:space="preserve"> Black</t>
    </r>
  </si>
  <si>
    <r>
      <t>Galaxy A03 32/</t>
    </r>
    <r>
      <rPr>
        <b/>
        <sz val="10"/>
        <color theme="0"/>
        <rFont val="Arial Nova"/>
        <family val="2"/>
      </rPr>
      <t>3GB</t>
    </r>
    <r>
      <rPr>
        <sz val="10"/>
        <color theme="0"/>
        <rFont val="Arial Nova"/>
        <family val="2"/>
      </rPr>
      <t xml:space="preserve"> Blue</t>
    </r>
  </si>
  <si>
    <t>SM-A336MZKFARO</t>
  </si>
  <si>
    <t>SM-A336MZOFARO</t>
  </si>
  <si>
    <t>SM-A336MZWFARO</t>
  </si>
  <si>
    <t>SM-A336MLBFARO</t>
  </si>
  <si>
    <t>8806094297522</t>
  </si>
  <si>
    <t>8806094297485</t>
  </si>
  <si>
    <t>8806094297416</t>
  </si>
  <si>
    <t>8806094297560</t>
  </si>
  <si>
    <t>Peach</t>
  </si>
  <si>
    <t>2.4 Ghz</t>
  </si>
  <si>
    <t>Galaxy A33 5G 128/6GB Awesome Black</t>
  </si>
  <si>
    <t>Galaxy A33 5G 128/6GB Awesome Peach</t>
  </si>
  <si>
    <t>Galaxy A33 5G 128/6GB Awesome White</t>
  </si>
  <si>
    <t>Galaxy A33 5G 128/6GB Awesome Blue</t>
  </si>
  <si>
    <t>SM-A235MZKEARO</t>
  </si>
  <si>
    <t>SM-A235MZWEARO</t>
  </si>
  <si>
    <t>SM-A235MLBEARO</t>
  </si>
  <si>
    <t>8806094273441</t>
  </si>
  <si>
    <t>8806094271966</t>
  </si>
  <si>
    <t>8806094272123</t>
  </si>
  <si>
    <t>Galaxy A23</t>
  </si>
  <si>
    <t>Galaxy A23 128/4GB Black</t>
  </si>
  <si>
    <t>Galaxy A23 128/4GB White</t>
  </si>
  <si>
    <t>Galaxy A23 128/4GB Light Blue</t>
  </si>
  <si>
    <t>Galaxy M23 5G</t>
  </si>
  <si>
    <t>SM-M236BZGKARO</t>
  </si>
  <si>
    <t>SM-M236BLBKARO</t>
  </si>
  <si>
    <t>8806094322361</t>
  </si>
  <si>
    <t>8806094322347</t>
  </si>
  <si>
    <t>Galaxy M23 5G 128/4GB Green</t>
  </si>
  <si>
    <t>Galaxy M23 5G 128/4GB Light Blue</t>
  </si>
  <si>
    <t>ZTE Blade A31 Lite 32/1gb Negro</t>
  </si>
  <si>
    <t>Compra total s/IVA</t>
  </si>
  <si>
    <t>Galaxy Z Fold3 5G</t>
  </si>
  <si>
    <t>Galaxy Z Flip3 5G</t>
  </si>
  <si>
    <t>256 GB</t>
  </si>
  <si>
    <t>Tamaño Pantalla</t>
  </si>
  <si>
    <t>12 GB</t>
  </si>
  <si>
    <t>2.84 Ghz</t>
  </si>
  <si>
    <t>Precio Sugerido</t>
  </si>
  <si>
    <t>Main 12MP</t>
  </si>
  <si>
    <t>Main 12 MP</t>
  </si>
  <si>
    <t>Cámara</t>
  </si>
  <si>
    <t>NFC</t>
  </si>
  <si>
    <t>IPX8</t>
  </si>
  <si>
    <t>Subtotal s/IVA</t>
  </si>
  <si>
    <t>Galaxy Z Fold2 5G</t>
  </si>
  <si>
    <t>3.09 Ghz</t>
  </si>
  <si>
    <t>Main 16 MP</t>
  </si>
  <si>
    <t>8806090720727</t>
  </si>
  <si>
    <t>2.99 Ghz</t>
  </si>
  <si>
    <t>Main108 MP</t>
  </si>
  <si>
    <t>Main 50 MP</t>
  </si>
  <si>
    <t>IP68</t>
  </si>
  <si>
    <t>Galaxy S22</t>
  </si>
  <si>
    <t>3700mAh</t>
  </si>
  <si>
    <t>2.9 Ghz</t>
  </si>
  <si>
    <t>4800mAh</t>
  </si>
  <si>
    <t xml:space="preserve">SM-G991BZALARO </t>
  </si>
  <si>
    <t xml:space="preserve">SM-G991BZVLARO </t>
  </si>
  <si>
    <t xml:space="preserve">SM-G991BZWLARO </t>
  </si>
  <si>
    <t>Main 64 MP</t>
  </si>
  <si>
    <t>Galaxy A52s 5G</t>
  </si>
  <si>
    <t>2.3 Ghz</t>
  </si>
  <si>
    <t>Galaxy A33 5G</t>
  </si>
  <si>
    <t>Main 48 MP</t>
  </si>
  <si>
    <t>2.2 Ghz</t>
  </si>
  <si>
    <t>2. Ghz</t>
  </si>
  <si>
    <t>Galaxy A03 128GB</t>
  </si>
  <si>
    <t>1.6 Ghz</t>
  </si>
  <si>
    <t>Galaxy A03 32GB</t>
  </si>
  <si>
    <t>Galaxy A03 64GB</t>
  </si>
  <si>
    <t>Main 5 MP</t>
  </si>
  <si>
    <t>INBOX KIT</t>
  </si>
  <si>
    <t>Data Cable | Guia de Inicio Rapido | Eject Pin</t>
  </si>
  <si>
    <t>Cargador | Data Cable | Guia de Inicio Rapido | Eject Pin | Auriculares</t>
  </si>
  <si>
    <t>Galaxy Z Fold 2 256/12GB Black</t>
  </si>
  <si>
    <t>S514_4G-AR-R-TDF</t>
  </si>
  <si>
    <t>Quantum UP32 32/1Gb Rojo Dual SIM</t>
  </si>
  <si>
    <t>7798243635525</t>
  </si>
  <si>
    <t>SM-G781BZBLARO</t>
  </si>
  <si>
    <t>SM-G781BZRLARO</t>
  </si>
  <si>
    <t>SM-G781BLVLARO</t>
  </si>
  <si>
    <t>SM-G781BZGLARO</t>
  </si>
  <si>
    <t>8806094338683</t>
  </si>
  <si>
    <t>8806094339130</t>
  </si>
  <si>
    <t>8806094338614</t>
  </si>
  <si>
    <t>8806094338829</t>
  </si>
  <si>
    <t>Cloud Navy</t>
  </si>
  <si>
    <t>Cloud Red</t>
  </si>
  <si>
    <t>Cloud Lavender</t>
  </si>
  <si>
    <t>Cloud Green</t>
  </si>
  <si>
    <t>2.73 Ghz</t>
  </si>
  <si>
    <t>Galaxy S20 FE 5G</t>
  </si>
  <si>
    <t>2.8 Ghz</t>
  </si>
  <si>
    <t>Galaxy S20 FE 5G 128/6GB Cloud Navy</t>
  </si>
  <si>
    <t>Galaxy S20 FE 5G 128/6GB Cloud Red</t>
  </si>
  <si>
    <t>Galaxy S20 FE 5G 128/6GB Cloud Lavender</t>
  </si>
  <si>
    <t>Galaxy S20 FE 5G 128/6GB Cloud Green</t>
  </si>
  <si>
    <t>T671E1-FALCAR11</t>
  </si>
  <si>
    <t>TCL 20SE T671E 256/6gb Gris</t>
  </si>
  <si>
    <t>7796941337123</t>
  </si>
  <si>
    <t>ZTE_BLADE_A31_FN</t>
  </si>
  <si>
    <t>7796941140365</t>
  </si>
  <si>
    <t>7796941501289</t>
  </si>
  <si>
    <t>Galaxy A32 128/4GB Black *Knox*</t>
  </si>
  <si>
    <t>8806092622906</t>
  </si>
  <si>
    <t>8806092251298</t>
  </si>
  <si>
    <t>SM-A032MCKAARO</t>
  </si>
  <si>
    <t>8806094567038</t>
  </si>
  <si>
    <t>Galaxy A03 32/2GB Core Black</t>
  </si>
  <si>
    <t>D65LX</t>
  </si>
  <si>
    <t>CELULAR KODAK SEREN D65 LX 64/2Gb Negro</t>
  </si>
  <si>
    <t>TCL 30E Space Gray RVA</t>
  </si>
  <si>
    <t>6027A-FAOFAR11</t>
  </si>
  <si>
    <t>7796941501364</t>
  </si>
  <si>
    <t>5033MP-FAOFAR11</t>
  </si>
  <si>
    <t>Alcatel 1 Ultra 32/1gb negro</t>
  </si>
  <si>
    <t>7796941501463</t>
  </si>
  <si>
    <t>Teléfono Celular Alcatel 3H Plus Space Gray RVA</t>
  </si>
  <si>
    <t>736373867376</t>
  </si>
  <si>
    <t>3.000 mAh</t>
  </si>
  <si>
    <t>64GB</t>
  </si>
  <si>
    <t>Android 10 Go Edition</t>
  </si>
  <si>
    <t>6.53"</t>
  </si>
  <si>
    <t xml:space="preserve">Zte Blade A31 Plus 32/1gb Deep Gray </t>
  </si>
  <si>
    <t>ZTE_BLADE_A31_PLUS</t>
  </si>
  <si>
    <t>7796941140389</t>
  </si>
  <si>
    <t>SM-F926BZKAARO</t>
  </si>
  <si>
    <t>SM-F926BZSAARO</t>
  </si>
  <si>
    <t>SM-A325MZKMLEA</t>
  </si>
  <si>
    <t>SM-M127FZKEARO</t>
  </si>
  <si>
    <t>SM-M127FLBEARO</t>
  </si>
  <si>
    <t>SM-A032MLGAARO</t>
  </si>
  <si>
    <t>Galaxy A03 32/2GB Core Green</t>
  </si>
  <si>
    <t>8806094566925</t>
  </si>
  <si>
    <r>
      <rPr>
        <sz val="14"/>
        <color theme="0"/>
        <rFont val="Arial Nova"/>
        <family val="2"/>
      </rPr>
      <t xml:space="preserve">Galaxy Z Fold4 </t>
    </r>
    <r>
      <rPr>
        <b/>
        <sz val="14"/>
        <color theme="0"/>
        <rFont val="Arial Nova"/>
        <family val="2"/>
      </rPr>
      <t>512 GB</t>
    </r>
  </si>
  <si>
    <t>512 GB</t>
  </si>
  <si>
    <t>3.18 Ghz</t>
  </si>
  <si>
    <t>Main 50MP</t>
  </si>
  <si>
    <t>SM-F936BZAMARO</t>
  </si>
  <si>
    <t>8806094521825</t>
  </si>
  <si>
    <t>SM-F721BLBKARO</t>
  </si>
  <si>
    <t>SM-F936BZELARO</t>
  </si>
  <si>
    <t>SM-F936BZKLARO</t>
  </si>
  <si>
    <t>8806094521757</t>
  </si>
  <si>
    <t>8806094521672</t>
  </si>
  <si>
    <r>
      <rPr>
        <sz val="14"/>
        <color theme="0"/>
        <rFont val="Arial Nova"/>
        <family val="2"/>
      </rPr>
      <t xml:space="preserve">Galaxy Z Fold4 </t>
    </r>
    <r>
      <rPr>
        <b/>
        <sz val="14"/>
        <color theme="0"/>
        <rFont val="Arial Nova"/>
        <family val="2"/>
      </rPr>
      <t>256 GB</t>
    </r>
  </si>
  <si>
    <r>
      <rPr>
        <sz val="14"/>
        <color theme="0"/>
        <rFont val="Arial Nova"/>
        <family val="2"/>
      </rPr>
      <t>Galaxy Z Flip4</t>
    </r>
    <r>
      <rPr>
        <b/>
        <sz val="14"/>
        <color theme="0"/>
        <rFont val="Arial Nova"/>
        <family val="2"/>
      </rPr>
      <t xml:space="preserve"> 256 GB</t>
    </r>
  </si>
  <si>
    <r>
      <rPr>
        <sz val="14"/>
        <color theme="0"/>
        <rFont val="Arial Nova"/>
        <family val="2"/>
      </rPr>
      <t>Galaxy Z Flip4</t>
    </r>
    <r>
      <rPr>
        <b/>
        <sz val="14"/>
        <color theme="0"/>
        <rFont val="Arial Nova"/>
        <family val="2"/>
      </rPr>
      <t xml:space="preserve"> 128 GB</t>
    </r>
  </si>
  <si>
    <t>3.18Ghz</t>
  </si>
  <si>
    <t>3700 mAh</t>
  </si>
  <si>
    <t>SM-F721BZAKARO</t>
  </si>
  <si>
    <t>SM-F721BLVKARO</t>
  </si>
  <si>
    <t>8806094521320</t>
  </si>
  <si>
    <t>8806094521283</t>
  </si>
  <si>
    <t>8806094534900</t>
  </si>
  <si>
    <t>Bora Purple</t>
  </si>
  <si>
    <t>SM-F721BZDJARO</t>
  </si>
  <si>
    <t>SM-F721BZAJARO</t>
  </si>
  <si>
    <t>8806094521269</t>
  </si>
  <si>
    <t>8806094521306</t>
  </si>
  <si>
    <t>Galaxy Z Fold4 256/12GB Beige</t>
  </si>
  <si>
    <t>Galaxy Z Fold4 256/12GB Phantom Black</t>
  </si>
  <si>
    <t>Galaxy Z Flip4 128/8GB Pink Gold</t>
  </si>
  <si>
    <t>Galaxy Z Flip4 128/8GB Graphite</t>
  </si>
  <si>
    <t>Galaxy Z Flip4 256/8GB Blue</t>
  </si>
  <si>
    <t>Galaxy Z Flip4 256/8GB Graphite</t>
  </si>
  <si>
    <t>Galaxy Z Flip4 256/8GB Bora Purple</t>
  </si>
  <si>
    <t xml:space="preserve"> </t>
  </si>
  <si>
    <t>Galaxy Z Fold4 512/12GB Gray</t>
  </si>
  <si>
    <t>ZTE_BLADE_A31_P</t>
  </si>
  <si>
    <t xml:space="preserve">ZTE Blade A31 Plus 32/1gb Deep Gray </t>
  </si>
  <si>
    <t>ZTE_BLADE_A5_FR</t>
  </si>
  <si>
    <t xml:space="preserve">Zte Blade A5 Plus 32/2gb Negro </t>
  </si>
  <si>
    <t xml:space="preserve">ZTE Blade A5 Plus 32/2gb Negro </t>
  </si>
  <si>
    <t>7796941140341</t>
  </si>
  <si>
    <t>7796941140433</t>
  </si>
  <si>
    <t>6165A1-FALCAR11</t>
  </si>
  <si>
    <t>7796941337543</t>
  </si>
  <si>
    <t>TCL 30 SE 128/4gb Space Gray</t>
  </si>
  <si>
    <t>6102A-FALCAR11</t>
  </si>
  <si>
    <t>TCL 305 64/2gb Space Gray</t>
  </si>
  <si>
    <t>7796941337802</t>
  </si>
  <si>
    <t>QT-S509NMNEAARO</t>
  </si>
  <si>
    <t>Quantum Yolo 32b/1gb DualSim Black</t>
  </si>
  <si>
    <t>7798243635495</t>
  </si>
  <si>
    <t>Quantum Yolo DualSim Black</t>
  </si>
  <si>
    <t>8806094365917</t>
  </si>
  <si>
    <t>8806094365870</t>
  </si>
  <si>
    <t>SM-M135MZGGARO</t>
  </si>
  <si>
    <t>SM-M135MLBGARO</t>
  </si>
  <si>
    <t>Deep Green</t>
  </si>
  <si>
    <t>Galaxy M13</t>
  </si>
  <si>
    <t>Galaxy M13 128/4GB Deep Green</t>
  </si>
  <si>
    <t>Galaxy M13 128/4GB Light Blue</t>
  </si>
  <si>
    <t>T676J-FALCAR11</t>
  </si>
  <si>
    <t>Telefono Celular TCL 30+ Tech Black RVA</t>
  </si>
  <si>
    <t>7796941337840</t>
  </si>
  <si>
    <t>91A50PLUS</t>
  </si>
  <si>
    <t>Noblex Smartphone  A50+ 32/2GB</t>
  </si>
  <si>
    <t>91A60PLUS</t>
  </si>
  <si>
    <t>Noblex Smartphone A60+ 32/2GB</t>
  </si>
  <si>
    <t>7796962994886</t>
  </si>
  <si>
    <t>7796962994893</t>
  </si>
  <si>
    <t>SM-X900NZAIARO</t>
  </si>
  <si>
    <t>Galaxy Tab S8 Ultra 256/12GB Graphite</t>
  </si>
  <si>
    <t>Galaxy Tab S8 Ultra</t>
  </si>
  <si>
    <t>14.6"</t>
  </si>
  <si>
    <t>11.200 mAh</t>
  </si>
  <si>
    <t>SM-A032MZCAARO</t>
  </si>
  <si>
    <t>Galaxy A03 32/2GB Core Copper</t>
  </si>
  <si>
    <t>8806094566857</t>
  </si>
  <si>
    <t>Copper</t>
  </si>
  <si>
    <t>Galaxy A03S</t>
  </si>
  <si>
    <t>Main 13 MP</t>
  </si>
  <si>
    <t>SM-A037MZKEARO</t>
  </si>
  <si>
    <t>8806092703995</t>
  </si>
  <si>
    <t>Galaxy A03s 64/4GB Black</t>
  </si>
  <si>
    <t>SM-A045MZKAARO</t>
  </si>
  <si>
    <t>Galaxy A04 32/3GB Black</t>
  </si>
  <si>
    <t>SM-A045MZWAARO</t>
  </si>
  <si>
    <t>Galaxy A04 32/3GB White</t>
  </si>
  <si>
    <t>SM-A045MZGAARO</t>
  </si>
  <si>
    <t>Galaxy A04 32/3GB Green</t>
  </si>
  <si>
    <t>SM-A045MZKEARO</t>
  </si>
  <si>
    <t>Galaxy A04 64/4GB Black</t>
  </si>
  <si>
    <t>SM-A045MZWEARO</t>
  </si>
  <si>
    <t>Galaxy A04 64/4GB White</t>
  </si>
  <si>
    <t>SM-A045MZGEARO</t>
  </si>
  <si>
    <t>Galaxy A04 64/4GB Green</t>
  </si>
  <si>
    <t>SM-A045MZKFARO</t>
  </si>
  <si>
    <t>Galaxy A04 128/4GB Black</t>
  </si>
  <si>
    <t>SM-A047MZGFARO</t>
  </si>
  <si>
    <t>Galaxy A04s 128/4GB Green</t>
  </si>
  <si>
    <t>SM-A047MZKFARO</t>
  </si>
  <si>
    <t>Galaxy A04s 128/4GB Black</t>
  </si>
  <si>
    <t>SM-A047MZWFARO</t>
  </si>
  <si>
    <t>Galaxy A04s 128/4GB White</t>
  </si>
  <si>
    <t>8806094441963</t>
  </si>
  <si>
    <t>8806094441710</t>
  </si>
  <si>
    <t>8806094611014</t>
  </si>
  <si>
    <t>8806094441888</t>
  </si>
  <si>
    <t>8806094441659</t>
  </si>
  <si>
    <t>8806094610970</t>
  </si>
  <si>
    <t>8806094441833</t>
  </si>
  <si>
    <t>8806094597240</t>
  </si>
  <si>
    <t>8806094597202</t>
  </si>
  <si>
    <t>8806094597226</t>
  </si>
  <si>
    <t>Galaxy A04s</t>
  </si>
  <si>
    <t>Galaxy A04 (128GB)</t>
  </si>
  <si>
    <t>Galaxy A04 (64GB)</t>
  </si>
  <si>
    <t>Galaxy A04 (32GB)</t>
  </si>
  <si>
    <t>5.000 mAh</t>
  </si>
  <si>
    <t>ZTE_8030-F</t>
  </si>
  <si>
    <t>ZTE Blade V30 VITA 128/3GB Gris</t>
  </si>
  <si>
    <t>7796941140266</t>
  </si>
  <si>
    <t>6127A-BALCAR11</t>
  </si>
  <si>
    <t>TCL 30E 64/3gb Space Gray</t>
  </si>
  <si>
    <t>7796941337512</t>
  </si>
  <si>
    <t>Nuevo Producto</t>
  </si>
  <si>
    <t>6127A-FALCAR11</t>
  </si>
  <si>
    <t>TCL 30E SPACE GRAY RVA</t>
  </si>
  <si>
    <t>ZTE_A7030-B</t>
  </si>
  <si>
    <t>7796941337505</t>
  </si>
  <si>
    <t>Teléfono Celular ZTE BLADE A71 Gris 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</si>
</sst>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$&quot;\ * #,##0.00_-;\-&quot;$&quot;\ * #,##0.00_-;_-&quot;$&quot;\ * &quot;-&quot;??_-;_-@_-"/>
    <numFmt numFmtId="164" formatCode="_(&quot;$&quot;* #,##0.00_);_(&quot;$&quot;* \(#,##0.00\);_(&quot;$&quot;* &quot;-&quot;??_);_(@_)"/>
    <numFmt numFmtId="165" formatCode="_ &quot;$&quot;\ * #,##0.00_ ;_ &quot;$&quot;\ * \-#,##0.00_ ;_ &quot;$&quot;\ * &quot;-&quot;??_ ;_ @_ "/>
    <numFmt numFmtId="166" formatCode="0.0%"/>
    <numFmt numFmtId="167" formatCode="_(&quot;$&quot;* #,##0_);_(&quot;$&quot;* \(#,##0\);_(&quot;$&quot;* &quot;-&quot;??_);_(@_)"/>
    <numFmt numFmtId="168" formatCode="[$$-2C0A]\ #,##0.00;\-[$$-2C0A]\ #,##0.00"/>
    <numFmt numFmtId="169" formatCode="_-[$$-2C0A]\ * #,##0.00_-;\-[$$-2C0A]\ * #,##0.00_-;_-[$$-2C0A]\ * &quot;-&quot;??_-;_-@_-"/>
    <numFmt numFmtId="170" formatCode="[$$-2C0A]\ #,##0;\-[$$-2C0A]\ #,##0"/>
    <numFmt numFmtId="171" formatCode="[$USD]\ #,##0.00;\-[$USD]\ #,##0.00"/>
    <numFmt numFmtId="172" formatCode="&quot;$&quot;#,##0.00;\-&quot;$&quot;#,##0.00"/>
    <numFmt numFmtId="173" formatCode="&quot;$&quot;#,##0;\-&quot;$&quot;#,##0"/>
    <numFmt numFmtId="174" formatCode="_-[$$-2C0A]\ * #,##0_-;\-[$$-2C0A]\ * #,##0_-;_-[$$-2C0A]\ * &quot;-&quot;??_-;_-@_-"/>
    <numFmt numFmtId="175" formatCode="_-&quot;$&quot;* #,##0_-;\-&quot;$&quot;* #,##0_-;_-&quot;$&quot;* &quot;-&quot;??_-;_-@_-"/>
  </numFmts>
  <fonts count="10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6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 Nova"/>
      <family val="2"/>
    </font>
    <font>
      <sz val="10"/>
      <color theme="1"/>
      <name val="Arial Nova"/>
      <family val="2"/>
    </font>
    <font>
      <sz val="11"/>
      <color theme="1"/>
      <name val="Arial Nova"/>
      <family val="2"/>
    </font>
    <font>
      <b/>
      <sz val="10"/>
      <color theme="0"/>
      <name val="Arial Nova"/>
      <family val="2"/>
    </font>
    <font>
      <b/>
      <sz val="11"/>
      <color theme="0"/>
      <name val="Arial Nova"/>
      <family val="2"/>
    </font>
    <font>
      <b/>
      <sz val="10"/>
      <color theme="2" tint="-0.749992370372631"/>
      <name val="Arial Nova"/>
      <family val="2"/>
    </font>
    <font>
      <b/>
      <sz val="11"/>
      <color theme="1"/>
      <name val="Arial Nova"/>
      <family val="2"/>
    </font>
    <font>
      <sz val="10"/>
      <color theme="0"/>
      <name val="Arial Nova"/>
      <family val="2"/>
    </font>
    <font>
      <b/>
      <sz val="18"/>
      <color theme="1"/>
      <name val="Arial Nova"/>
      <family val="2"/>
    </font>
    <font>
      <b/>
      <sz val="10"/>
      <color theme="0" tint="-0.499984740745262"/>
      <name val="Arial Nova"/>
      <family val="2"/>
    </font>
    <font>
      <b/>
      <sz val="11"/>
      <color theme="0" tint="-0.499984740745262"/>
      <name val="Arial Nov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 tint="0.14999847407452621"/>
      <name val="Arial Nova"/>
      <family val="2"/>
    </font>
    <font>
      <sz val="10"/>
      <color theme="1" tint="0.14999847407452621"/>
      <name val="Arial Nova"/>
      <family val="2"/>
    </font>
    <font>
      <sz val="10"/>
      <color theme="1" tint="0.14999847407452621"/>
      <name val="Calibri"/>
      <family val="2"/>
      <scheme val="minor"/>
    </font>
    <font>
      <b/>
      <sz val="22"/>
      <color theme="0"/>
      <name val="Arial"/>
      <family val="2"/>
    </font>
    <font>
      <b/>
      <sz val="12"/>
      <color theme="1"/>
      <name val="Arial Nova"/>
      <family val="2"/>
    </font>
    <font>
      <b/>
      <sz val="12"/>
      <color rgb="FF0070C0"/>
      <name val="Arial Nova"/>
      <family val="2"/>
    </font>
    <font>
      <sz val="10"/>
      <color theme="0" tint="-0.499984740745262"/>
      <name val="Arial"/>
      <family val="2"/>
    </font>
    <font>
      <sz val="10"/>
      <color theme="8" tint="-0.249977111117893"/>
      <name val="Arial"/>
      <family val="2"/>
    </font>
    <font>
      <sz val="11"/>
      <color theme="8" tint="-0.249977111117893"/>
      <name val="Arial"/>
      <family val="2"/>
    </font>
    <font>
      <sz val="10"/>
      <color theme="1" tint="0.14999847407452621"/>
      <name val="Arial"/>
      <family val="2"/>
    </font>
    <font>
      <sz val="11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b/>
      <sz val="11"/>
      <color theme="8" tint="-0.249977111117893"/>
      <name val="Arial"/>
      <family val="2"/>
    </font>
    <font>
      <sz val="11"/>
      <color theme="0" tint="-0.499984740745262"/>
      <name val="Calibri"/>
      <family val="2"/>
      <scheme val="minor"/>
    </font>
    <font>
      <b/>
      <sz val="10"/>
      <color theme="1" tint="0.14999847407452621"/>
      <name val="Arial Nova"/>
      <family val="2"/>
    </font>
    <font>
      <sz val="11"/>
      <color theme="0"/>
      <name val="Arial Nova"/>
      <family val="2"/>
    </font>
    <font>
      <b/>
      <sz val="20"/>
      <color theme="1"/>
      <name val="Arial Nova"/>
      <family val="2"/>
    </font>
    <font>
      <sz val="16"/>
      <color theme="0"/>
      <name val="Arial Nova"/>
      <family val="2"/>
    </font>
    <font>
      <sz val="14"/>
      <color theme="1"/>
      <name val="Arial Nova"/>
      <family val="2"/>
    </font>
    <font>
      <b/>
      <sz val="12"/>
      <color rgb="FF002060"/>
      <name val="Arial Nova"/>
      <family val="2"/>
    </font>
    <font>
      <sz val="8"/>
      <color theme="1"/>
      <name val="Arial Nova"/>
      <family val="2"/>
    </font>
    <font>
      <b/>
      <sz val="8"/>
      <color theme="1"/>
      <name val="Arial Nova"/>
      <family val="2"/>
    </font>
    <font>
      <sz val="8"/>
      <color theme="0"/>
      <name val="Arial Nova"/>
      <family val="2"/>
    </font>
    <font>
      <b/>
      <sz val="14"/>
      <color theme="1"/>
      <name val="Arial Nova"/>
      <family val="2"/>
    </font>
    <font>
      <sz val="8"/>
      <color rgb="FF000000"/>
      <name val="Arial Nova"/>
      <family val="2"/>
    </font>
    <font>
      <sz val="10"/>
      <color rgb="FF000000"/>
      <name val="Arial Nova"/>
      <family val="2"/>
    </font>
    <font>
      <b/>
      <sz val="10"/>
      <color rgb="FF000000"/>
      <name val="Arial Nova"/>
      <family val="2"/>
    </font>
    <font>
      <b/>
      <sz val="10"/>
      <name val="Arial Nova"/>
      <family val="2"/>
    </font>
    <font>
      <b/>
      <sz val="14"/>
      <color rgb="FF000000"/>
      <name val="Arial Nova"/>
      <family val="2"/>
    </font>
    <font>
      <sz val="10"/>
      <color theme="0" tint="-0.499984740745262"/>
      <name val="Arial Nova"/>
      <family val="2"/>
    </font>
    <font>
      <b/>
      <sz val="10"/>
      <color theme="0" tint="-0.249977111117893"/>
      <name val="Arial Nova"/>
      <family val="2"/>
    </font>
    <font>
      <sz val="24"/>
      <color theme="1"/>
      <name val="Arial Rounded MT Bold"/>
      <family val="2"/>
    </font>
    <font>
      <b/>
      <sz val="20"/>
      <color theme="0"/>
      <name val="Arial Nova"/>
      <family val="2"/>
    </font>
    <font>
      <b/>
      <sz val="14"/>
      <color theme="0"/>
      <name val="Arial Nova"/>
      <family val="2"/>
    </font>
    <font>
      <b/>
      <sz val="14"/>
      <color theme="8" tint="-0.499984740745262"/>
      <name val="Arial"/>
      <family val="2"/>
    </font>
    <font>
      <sz val="8"/>
      <color theme="8" tint="-0.499984740745262"/>
      <name val="Arial Nova"/>
      <family val="2"/>
    </font>
    <font>
      <b/>
      <sz val="11"/>
      <color theme="1"/>
      <name val="Arial Rounded MT Bold"/>
      <family val="2"/>
    </font>
    <font>
      <b/>
      <sz val="16"/>
      <color theme="1"/>
      <name val="Arial Nova"/>
      <family val="2"/>
    </font>
    <font>
      <b/>
      <sz val="14"/>
      <color rgb="FF0070C0"/>
      <name val="Arial"/>
      <family val="2"/>
    </font>
    <font>
      <sz val="11"/>
      <name val="Calibri"/>
      <family val="2"/>
      <scheme val="minor"/>
    </font>
    <font>
      <sz val="10"/>
      <name val="Arial Nova"/>
      <family val="2"/>
    </font>
    <font>
      <sz val="10"/>
      <color theme="0"/>
      <name val="Calibri"/>
      <family val="2"/>
      <scheme val="minor"/>
    </font>
    <font>
      <b/>
      <sz val="14"/>
      <name val="Arial Nova"/>
      <family val="2"/>
    </font>
    <font>
      <sz val="10"/>
      <color rgb="FFFFC000"/>
      <name val="Arial Nova"/>
      <family val="2"/>
    </font>
    <font>
      <b/>
      <sz val="10"/>
      <color rgb="FFFF0000"/>
      <name val="Arial Nova"/>
      <family val="2"/>
    </font>
    <font>
      <b/>
      <sz val="14"/>
      <name val="Arial"/>
      <family val="2"/>
    </font>
    <font>
      <b/>
      <sz val="10"/>
      <color theme="0" tint="-0.34998626667073579"/>
      <name val="Arial Nova"/>
      <family val="2"/>
    </font>
    <font>
      <sz val="14"/>
      <color theme="0"/>
      <name val="Arial Nova"/>
      <family val="2"/>
    </font>
    <font>
      <sz val="11"/>
      <color theme="0" tint="-0.499984740745262"/>
      <name val="Arial Nova"/>
      <family val="2"/>
    </font>
    <font>
      <b/>
      <sz val="11"/>
      <color theme="4" tint="-0.499984740745262"/>
      <name val="Arial Nova"/>
      <family val="2"/>
    </font>
    <font>
      <sz val="10"/>
      <color theme="4" tint="-0.499984740745262"/>
      <name val="Arial"/>
      <family val="2"/>
    </font>
    <font>
      <b/>
      <sz val="12"/>
      <color theme="4" tint="-0.499984740745262"/>
      <name val="Arial Nova"/>
      <family val="2"/>
    </font>
    <font>
      <sz val="11"/>
      <color theme="4" tint="-0.499984740745262"/>
      <name val="Arial"/>
      <family val="2"/>
    </font>
    <font>
      <sz val="11"/>
      <color theme="4" tint="-0.499984740745262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6"/>
      <color theme="4" tint="-0.499984740745262"/>
      <name val="Arial Nova"/>
      <family val="2"/>
    </font>
    <font>
      <b/>
      <sz val="20"/>
      <color rgb="FF0070C0"/>
      <name val="Arial Nova"/>
      <family val="2"/>
    </font>
    <font>
      <sz val="10"/>
      <name val="Calibri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 Nova"/>
      <family val="2"/>
    </font>
    <font>
      <b/>
      <sz val="16"/>
      <color theme="0"/>
      <name val="Arial Nova"/>
      <family val="2"/>
    </font>
    <font>
      <sz val="11"/>
      <color rgb="FF0070C0"/>
      <name val="Arial Nova"/>
      <family val="2"/>
    </font>
    <font>
      <sz val="11"/>
      <name val="Arial Nova"/>
      <family val="2"/>
    </font>
    <font>
      <b/>
      <sz val="28"/>
      <name val="Arial Nova"/>
      <family val="2"/>
    </font>
    <font>
      <b/>
      <sz val="22"/>
      <color theme="0"/>
      <name val="Arial Nova"/>
      <family val="2"/>
    </font>
    <font>
      <b/>
      <sz val="18"/>
      <color rgb="FF002060"/>
      <name val="Arial Nova"/>
      <family val="2"/>
    </font>
    <font>
      <b/>
      <sz val="11"/>
      <name val="Arial Nova"/>
      <family val="2"/>
    </font>
    <font>
      <b/>
      <sz val="26"/>
      <color theme="1"/>
      <name val="Arial Nova"/>
      <family val="2"/>
    </font>
    <font>
      <b/>
      <sz val="14"/>
      <color theme="3"/>
      <name val="Arial Nova"/>
      <family val="2"/>
    </font>
    <font>
      <sz val="14"/>
      <color theme="1"/>
      <name val="Calibri"/>
      <family val="2"/>
      <scheme val="minor"/>
    </font>
    <font>
      <b/>
      <sz val="10"/>
      <color theme="0" tint="-4.9989318521683403E-2"/>
      <name val="Arial Nova"/>
      <family val="2"/>
    </font>
    <font>
      <sz val="10"/>
      <color theme="0" tint="-4.9989318521683403E-2"/>
      <name val="Arial Nova"/>
      <family val="2"/>
    </font>
    <font>
      <b/>
      <sz val="10"/>
      <color theme="3"/>
      <name val="Arial Nova"/>
      <family val="2"/>
    </font>
    <font>
      <sz val="10"/>
      <color theme="3"/>
      <name val="Arial Nova"/>
      <family val="2"/>
    </font>
  </fonts>
  <fills count="3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gradientFill degree="90">
        <stop position="0">
          <color rgb="FF9933FF"/>
        </stop>
        <stop position="1">
          <color rgb="FF6666FF"/>
        </stop>
      </gradient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180">
        <stop position="0">
          <color theme="4" tint="0.59999389629810485"/>
        </stop>
        <stop position="1">
          <color rgb="FF0070C0"/>
        </stop>
      </gradientFill>
    </fill>
    <fill>
      <gradientFill degree="180">
        <stop position="0">
          <color theme="0" tint="-5.0965910824915313E-2"/>
        </stop>
        <stop position="1">
          <color theme="0" tint="-0.49803155613879818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</fills>
  <borders count="65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hair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/>
      <top style="thin">
        <color rgb="FF00206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8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34998626667073579"/>
      </right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0" tint="-0.34998626667073579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460">
    <xf numFmtId="0" fontId="0" fillId="0" borderId="0" xfId="0"/>
    <xf numFmtId="0" fontId="7" fillId="0" borderId="0" xfId="0" applyFont="1"/>
    <xf numFmtId="0" fontId="7" fillId="0" borderId="7" xfId="0" applyFont="1" applyBorder="1"/>
    <xf numFmtId="0" fontId="7" fillId="0" borderId="8" xfId="0" applyFont="1" applyBorder="1"/>
    <xf numFmtId="0" fontId="7" fillId="0" borderId="0" xfId="0" applyFont="1" applyAlignment="1">
      <alignment horizontal="center"/>
    </xf>
    <xf numFmtId="0" fontId="0" fillId="7" borderId="0" xfId="0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vertical="top"/>
    </xf>
    <xf numFmtId="166" fontId="7" fillId="0" borderId="0" xfId="2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6" fillId="4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8" fillId="0" borderId="0" xfId="0" applyFont="1"/>
    <xf numFmtId="0" fontId="11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1" fillId="0" borderId="0" xfId="0" applyFont="1"/>
    <xf numFmtId="0" fontId="30" fillId="0" borderId="0" xfId="8"/>
    <xf numFmtId="0" fontId="31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0" fillId="0" borderId="3" xfId="0" applyBorder="1"/>
    <xf numFmtId="0" fontId="33" fillId="0" borderId="3" xfId="0" applyFont="1" applyBorder="1"/>
    <xf numFmtId="0" fontId="5" fillId="7" borderId="16" xfId="0" applyFont="1" applyFill="1" applyBorder="1" applyAlignment="1" applyProtection="1">
      <alignment horizontal="center"/>
      <protection locked="0"/>
    </xf>
    <xf numFmtId="0" fontId="23" fillId="13" borderId="3" xfId="0" applyFont="1" applyFill="1" applyBorder="1" applyAlignment="1">
      <alignment horizontal="center"/>
    </xf>
    <xf numFmtId="0" fontId="0" fillId="0" borderId="4" xfId="0" applyBorder="1" applyAlignment="1">
      <alignment vertical="center"/>
    </xf>
    <xf numFmtId="0" fontId="0" fillId="0" borderId="7" xfId="0" applyBorder="1"/>
    <xf numFmtId="0" fontId="0" fillId="0" borderId="9" xfId="0" applyBorder="1"/>
    <xf numFmtId="0" fontId="6" fillId="0" borderId="0" xfId="0" applyFont="1"/>
    <xf numFmtId="0" fontId="33" fillId="0" borderId="3" xfId="0" applyFont="1" applyBorder="1" applyAlignment="1">
      <alignment horizontal="center"/>
    </xf>
    <xf numFmtId="0" fontId="23" fillId="10" borderId="20" xfId="0" applyFont="1" applyFill="1" applyBorder="1" applyAlignment="1">
      <alignment horizontal="center"/>
    </xf>
    <xf numFmtId="166" fontId="31" fillId="0" borderId="0" xfId="2" applyNumberFormat="1" applyFont="1" applyBorder="1" applyAlignment="1">
      <alignment horizontal="center"/>
    </xf>
    <xf numFmtId="0" fontId="15" fillId="0" borderId="0" xfId="0" applyFont="1"/>
    <xf numFmtId="0" fontId="9" fillId="12" borderId="0" xfId="0" applyFont="1" applyFill="1"/>
    <xf numFmtId="0" fontId="34" fillId="0" borderId="0" xfId="0" applyFont="1"/>
    <xf numFmtId="0" fontId="35" fillId="0" borderId="0" xfId="0" applyFont="1"/>
    <xf numFmtId="0" fontId="0" fillId="0" borderId="5" xfId="0" applyBorder="1" applyAlignment="1">
      <alignment vertical="center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0" fillId="0" borderId="6" xfId="0" applyBorder="1"/>
    <xf numFmtId="0" fontId="0" fillId="0" borderId="8" xfId="0" applyBorder="1"/>
    <xf numFmtId="0" fontId="0" fillId="0" borderId="10" xfId="0" applyBorder="1"/>
    <xf numFmtId="0" fontId="25" fillId="0" borderId="7" xfId="0" applyFont="1" applyBorder="1"/>
    <xf numFmtId="0" fontId="29" fillId="0" borderId="8" xfId="0" applyFont="1" applyBorder="1"/>
    <xf numFmtId="49" fontId="34" fillId="0" borderId="0" xfId="0" applyNumberFormat="1" applyFont="1"/>
    <xf numFmtId="0" fontId="34" fillId="0" borderId="0" xfId="0" applyFont="1" applyAlignment="1">
      <alignment horizontal="center"/>
    </xf>
    <xf numFmtId="0" fontId="0" fillId="0" borderId="5" xfId="0" applyBorder="1"/>
    <xf numFmtId="0" fontId="0" fillId="0" borderId="0" xfId="0" applyAlignment="1">
      <alignment vertical="center"/>
    </xf>
    <xf numFmtId="0" fontId="12" fillId="7" borderId="5" xfId="0" applyFont="1" applyFill="1" applyBorder="1" applyAlignment="1">
      <alignment vertical="top"/>
    </xf>
    <xf numFmtId="0" fontId="13" fillId="7" borderId="5" xfId="0" applyFont="1" applyFill="1" applyBorder="1" applyAlignment="1">
      <alignment vertical="center"/>
    </xf>
    <xf numFmtId="0" fontId="0" fillId="7" borderId="4" xfId="0" applyFill="1" applyBorder="1"/>
    <xf numFmtId="0" fontId="39" fillId="0" borderId="0" xfId="0" applyFont="1" applyAlignment="1">
      <alignment horizontal="center"/>
    </xf>
    <xf numFmtId="166" fontId="31" fillId="0" borderId="19" xfId="2" applyNumberFormat="1" applyFont="1" applyBorder="1" applyAlignment="1">
      <alignment horizontal="center"/>
    </xf>
    <xf numFmtId="0" fontId="31" fillId="12" borderId="17" xfId="0" applyFont="1" applyFill="1" applyBorder="1" applyAlignment="1">
      <alignment horizontal="center"/>
    </xf>
    <xf numFmtId="0" fontId="41" fillId="12" borderId="17" xfId="0" applyFont="1" applyFill="1" applyBorder="1" applyAlignment="1">
      <alignment horizontal="center"/>
    </xf>
    <xf numFmtId="10" fontId="41" fillId="0" borderId="19" xfId="2" applyNumberFormat="1" applyFont="1" applyBorder="1" applyAlignment="1">
      <alignment horizontal="center"/>
    </xf>
    <xf numFmtId="0" fontId="42" fillId="0" borderId="0" xfId="0" applyFont="1"/>
    <xf numFmtId="0" fontId="43" fillId="12" borderId="0" xfId="0" applyFont="1" applyFill="1"/>
    <xf numFmtId="0" fontId="39" fillId="12" borderId="4" xfId="0" applyFont="1" applyFill="1" applyBorder="1"/>
    <xf numFmtId="0" fontId="16" fillId="7" borderId="0" xfId="0" applyFont="1" applyFill="1" applyAlignment="1">
      <alignment horizontal="center"/>
    </xf>
    <xf numFmtId="0" fontId="39" fillId="0" borderId="5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vertical="center"/>
    </xf>
    <xf numFmtId="0" fontId="46" fillId="0" borderId="6" xfId="0" applyFont="1" applyBorder="1" applyAlignment="1">
      <alignment vertical="center"/>
    </xf>
    <xf numFmtId="49" fontId="42" fillId="0" borderId="0" xfId="0" applyNumberFormat="1" applyFont="1"/>
    <xf numFmtId="0" fontId="42" fillId="0" borderId="0" xfId="0" applyFont="1" applyAlignment="1">
      <alignment horizontal="center"/>
    </xf>
    <xf numFmtId="0" fontId="29" fillId="0" borderId="0" xfId="0" applyFont="1"/>
    <xf numFmtId="0" fontId="47" fillId="0" borderId="0" xfId="0" applyFont="1"/>
    <xf numFmtId="167" fontId="8" fillId="0" borderId="0" xfId="1" applyNumberFormat="1" applyFont="1" applyBorder="1" applyAlignment="1">
      <alignment horizontal="center"/>
    </xf>
    <xf numFmtId="0" fontId="26" fillId="7" borderId="0" xfId="0" applyFont="1" applyFill="1"/>
    <xf numFmtId="0" fontId="20" fillId="12" borderId="0" xfId="0" applyFont="1" applyFill="1"/>
    <xf numFmtId="0" fontId="24" fillId="0" borderId="0" xfId="0" applyFont="1" applyAlignment="1">
      <alignment horizontal="center"/>
    </xf>
    <xf numFmtId="9" fontId="20" fillId="0" borderId="0" xfId="2" applyFont="1" applyAlignment="1">
      <alignment horizontal="center"/>
    </xf>
    <xf numFmtId="0" fontId="25" fillId="0" borderId="0" xfId="0" applyFont="1" applyAlignment="1">
      <alignment horizontal="center"/>
    </xf>
    <xf numFmtId="0" fontId="9" fillId="0" borderId="0" xfId="0" applyFont="1"/>
    <xf numFmtId="0" fontId="50" fillId="7" borderId="0" xfId="0" applyFont="1" applyFill="1" applyAlignment="1">
      <alignment horizontal="center"/>
    </xf>
    <xf numFmtId="0" fontId="26" fillId="7" borderId="0" xfId="0" applyFont="1" applyFill="1" applyAlignment="1">
      <alignment horizontal="center" vertical="center"/>
    </xf>
    <xf numFmtId="0" fontId="50" fillId="7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44" fontId="51" fillId="0" borderId="0" xfId="0" applyNumberFormat="1" applyFont="1" applyAlignment="1">
      <alignment horizontal="center"/>
    </xf>
    <xf numFmtId="0" fontId="53" fillId="0" borderId="0" xfId="0" applyFont="1"/>
    <xf numFmtId="0" fontId="53" fillId="0" borderId="0" xfId="0" applyFont="1" applyAlignment="1">
      <alignment horizontal="center"/>
    </xf>
    <xf numFmtId="0" fontId="56" fillId="0" borderId="36" xfId="0" applyFont="1" applyBorder="1" applyAlignment="1" applyProtection="1">
      <alignment horizontal="center" vertical="center"/>
      <protection locked="0"/>
    </xf>
    <xf numFmtId="169" fontId="19" fillId="11" borderId="0" xfId="0" applyNumberFormat="1" applyFont="1" applyFill="1" applyAlignment="1">
      <alignment horizontal="center"/>
    </xf>
    <xf numFmtId="0" fontId="53" fillId="14" borderId="0" xfId="0" applyFont="1" applyFill="1" applyAlignment="1">
      <alignment horizontal="center"/>
    </xf>
    <xf numFmtId="9" fontId="53" fillId="14" borderId="0" xfId="2" applyFont="1" applyFill="1" applyAlignment="1">
      <alignment horizontal="center"/>
    </xf>
    <xf numFmtId="0" fontId="21" fillId="12" borderId="0" xfId="0" applyFont="1" applyFill="1" applyAlignment="1">
      <alignment horizontal="center"/>
    </xf>
    <xf numFmtId="0" fontId="53" fillId="12" borderId="0" xfId="0" applyFont="1" applyFill="1"/>
    <xf numFmtId="0" fontId="54" fillId="12" borderId="0" xfId="0" applyFont="1" applyFill="1" applyAlignment="1">
      <alignment horizontal="center"/>
    </xf>
    <xf numFmtId="0" fontId="20" fillId="0" borderId="13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57" fillId="0" borderId="0" xfId="0" applyFont="1"/>
    <xf numFmtId="0" fontId="58" fillId="0" borderId="0" xfId="0" applyFont="1"/>
    <xf numFmtId="0" fontId="58" fillId="0" borderId="0" xfId="0" applyFont="1" applyAlignment="1">
      <alignment horizontal="center"/>
    </xf>
    <xf numFmtId="0" fontId="59" fillId="0" borderId="39" xfId="0" applyFont="1" applyBorder="1" applyAlignment="1">
      <alignment horizontal="center" vertical="center"/>
    </xf>
    <xf numFmtId="10" fontId="58" fillId="0" borderId="39" xfId="2" applyNumberFormat="1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1" fillId="0" borderId="40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3" fillId="7" borderId="40" xfId="0" applyFont="1" applyFill="1" applyBorder="1" applyAlignment="1">
      <alignment horizontal="left" vertical="center"/>
    </xf>
    <xf numFmtId="0" fontId="63" fillId="7" borderId="0" xfId="0" applyFont="1" applyFill="1" applyAlignment="1">
      <alignment horizontal="left" vertical="center"/>
    </xf>
    <xf numFmtId="10" fontId="58" fillId="0" borderId="41" xfId="2" applyNumberFormat="1" applyFont="1" applyBorder="1" applyAlignment="1">
      <alignment horizontal="center"/>
    </xf>
    <xf numFmtId="0" fontId="63" fillId="7" borderId="41" xfId="0" applyFont="1" applyFill="1" applyBorder="1" applyAlignment="1">
      <alignment horizontal="left"/>
    </xf>
    <xf numFmtId="0" fontId="63" fillId="0" borderId="0" xfId="0" applyFont="1" applyAlignment="1">
      <alignment horizontal="left" vertical="center"/>
    </xf>
    <xf numFmtId="0" fontId="64" fillId="0" borderId="40" xfId="0" applyFont="1" applyBorder="1"/>
    <xf numFmtId="0" fontId="26" fillId="6" borderId="0" xfId="0" applyFont="1" applyFill="1" applyAlignment="1">
      <alignment horizontal="center"/>
    </xf>
    <xf numFmtId="169" fontId="22" fillId="6" borderId="0" xfId="0" applyNumberFormat="1" applyFont="1" applyFill="1"/>
    <xf numFmtId="169" fontId="38" fillId="0" borderId="0" xfId="0" applyNumberFormat="1" applyFont="1" applyAlignment="1">
      <alignment horizontal="center"/>
    </xf>
    <xf numFmtId="49" fontId="58" fillId="0" borderId="41" xfId="0" applyNumberFormat="1" applyFont="1" applyBorder="1" applyAlignment="1">
      <alignment horizontal="center"/>
    </xf>
    <xf numFmtId="49" fontId="58" fillId="0" borderId="39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53" fillId="0" borderId="0" xfId="0" applyFont="1" applyAlignment="1">
      <alignment horizontal="left"/>
    </xf>
    <xf numFmtId="49" fontId="53" fillId="0" borderId="0" xfId="0" applyNumberFormat="1" applyFont="1" applyAlignment="1">
      <alignment horizontal="left"/>
    </xf>
    <xf numFmtId="0" fontId="67" fillId="0" borderId="0" xfId="0" applyFont="1" applyAlignment="1">
      <alignment vertical="center"/>
    </xf>
    <xf numFmtId="0" fontId="55" fillId="16" borderId="0" xfId="0" applyFont="1" applyFill="1" applyAlignment="1">
      <alignment horizontal="center"/>
    </xf>
    <xf numFmtId="170" fontId="23" fillId="16" borderId="0" xfId="0" applyNumberFormat="1" applyFont="1" applyFill="1" applyAlignment="1">
      <alignment horizontal="center"/>
    </xf>
    <xf numFmtId="0" fontId="11" fillId="4" borderId="38" xfId="0" applyFont="1" applyFill="1" applyBorder="1" applyAlignment="1">
      <alignment horizontal="center"/>
    </xf>
    <xf numFmtId="0" fontId="68" fillId="0" borderId="43" xfId="0" applyFont="1" applyBorder="1" applyAlignment="1">
      <alignment horizontal="center"/>
    </xf>
    <xf numFmtId="0" fontId="69" fillId="0" borderId="0" xfId="0" applyFont="1" applyAlignment="1">
      <alignment horizontal="center" vertical="center"/>
    </xf>
    <xf numFmtId="0" fontId="60" fillId="0" borderId="0" xfId="0" applyFont="1"/>
    <xf numFmtId="0" fontId="70" fillId="0" borderId="5" xfId="0" applyFont="1" applyBorder="1" applyAlignment="1">
      <alignment vertical="top"/>
    </xf>
    <xf numFmtId="0" fontId="23" fillId="5" borderId="3" xfId="0" applyFont="1" applyFill="1" applyBorder="1" applyAlignment="1">
      <alignment horizontal="center"/>
    </xf>
    <xf numFmtId="0" fontId="71" fillId="0" borderId="16" xfId="0" applyFont="1" applyBorder="1" applyAlignment="1" applyProtection="1">
      <alignment horizontal="center"/>
      <protection locked="0"/>
    </xf>
    <xf numFmtId="0" fontId="0" fillId="0" borderId="44" xfId="0" applyBorder="1"/>
    <xf numFmtId="0" fontId="13" fillId="7" borderId="45" xfId="0" applyFont="1" applyFill="1" applyBorder="1" applyAlignment="1">
      <alignment vertical="center"/>
    </xf>
    <xf numFmtId="0" fontId="39" fillId="0" borderId="45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 wrapText="1"/>
    </xf>
    <xf numFmtId="0" fontId="0" fillId="0" borderId="45" xfId="0" applyBorder="1"/>
    <xf numFmtId="0" fontId="0" fillId="0" borderId="46" xfId="0" applyBorder="1"/>
    <xf numFmtId="0" fontId="0" fillId="0" borderId="14" xfId="0" applyBorder="1"/>
    <xf numFmtId="0" fontId="0" fillId="0" borderId="47" xfId="0" applyBorder="1"/>
    <xf numFmtId="0" fontId="29" fillId="0" borderId="47" xfId="0" applyFont="1" applyBorder="1"/>
    <xf numFmtId="0" fontId="7" fillId="0" borderId="47" xfId="0" applyFont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4" fillId="7" borderId="45" xfId="0" applyFont="1" applyFill="1" applyBorder="1" applyAlignment="1">
      <alignment vertical="top"/>
    </xf>
    <xf numFmtId="0" fontId="22" fillId="7" borderId="0" xfId="0" applyFont="1" applyFill="1" applyAlignment="1">
      <alignment horizontal="center" vertical="top"/>
    </xf>
    <xf numFmtId="167" fontId="19" fillId="0" borderId="0" xfId="1" applyNumberFormat="1" applyFont="1" applyBorder="1" applyAlignment="1">
      <alignment horizontal="center" vertical="top"/>
    </xf>
    <xf numFmtId="0" fontId="20" fillId="0" borderId="0" xfId="0" applyFont="1" applyAlignment="1">
      <alignment horizontal="center" vertical="top"/>
    </xf>
    <xf numFmtId="166" fontId="20" fillId="0" borderId="0" xfId="2" applyNumberFormat="1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/>
    </xf>
    <xf numFmtId="0" fontId="22" fillId="2" borderId="0" xfId="0" applyFont="1" applyFill="1" applyAlignment="1" applyProtection="1">
      <alignment horizontal="center"/>
      <protection locked="0"/>
    </xf>
    <xf numFmtId="164" fontId="20" fillId="0" borderId="0" xfId="1" applyFont="1" applyBorder="1" applyAlignment="1">
      <alignment horizontal="center"/>
    </xf>
    <xf numFmtId="166" fontId="20" fillId="0" borderId="0" xfId="2" applyNumberFormat="1" applyFont="1" applyBorder="1" applyAlignment="1">
      <alignment horizontal="center"/>
    </xf>
    <xf numFmtId="164" fontId="19" fillId="0" borderId="0" xfId="1" applyFont="1" applyBorder="1" applyAlignment="1">
      <alignment horizontal="center"/>
    </xf>
    <xf numFmtId="9" fontId="19" fillId="0" borderId="0" xfId="0" applyNumberFormat="1" applyFont="1" applyAlignment="1">
      <alignment horizontal="center"/>
    </xf>
    <xf numFmtId="44" fontId="20" fillId="0" borderId="0" xfId="0" applyNumberFormat="1" applyFont="1" applyAlignment="1">
      <alignment horizontal="center"/>
    </xf>
    <xf numFmtId="167" fontId="19" fillId="0" borderId="0" xfId="1" applyNumberFormat="1" applyFont="1" applyFill="1" applyBorder="1" applyAlignment="1">
      <alignment horizontal="center"/>
    </xf>
    <xf numFmtId="49" fontId="20" fillId="0" borderId="0" xfId="0" applyNumberFormat="1" applyFont="1" applyAlignment="1">
      <alignment horizontal="center"/>
    </xf>
    <xf numFmtId="164" fontId="20" fillId="0" borderId="0" xfId="1" applyFont="1" applyFill="1" applyBorder="1" applyAlignment="1">
      <alignment horizontal="center"/>
    </xf>
    <xf numFmtId="0" fontId="19" fillId="0" borderId="13" xfId="0" applyFont="1" applyBorder="1" applyAlignment="1">
      <alignment horizontal="left"/>
    </xf>
    <xf numFmtId="0" fontId="20" fillId="0" borderId="13" xfId="0" applyFont="1" applyBorder="1"/>
    <xf numFmtId="164" fontId="20" fillId="0" borderId="13" xfId="1" applyFont="1" applyFill="1" applyBorder="1" applyAlignment="1">
      <alignment horizontal="center"/>
    </xf>
    <xf numFmtId="166" fontId="20" fillId="0" borderId="13" xfId="2" applyNumberFormat="1" applyFont="1" applyBorder="1" applyAlignment="1">
      <alignment horizontal="center"/>
    </xf>
    <xf numFmtId="164" fontId="19" fillId="0" borderId="13" xfId="1" applyFont="1" applyBorder="1" applyAlignment="1">
      <alignment horizontal="center"/>
    </xf>
    <xf numFmtId="164" fontId="20" fillId="0" borderId="13" xfId="1" applyFont="1" applyBorder="1" applyAlignment="1">
      <alignment horizontal="center"/>
    </xf>
    <xf numFmtId="9" fontId="19" fillId="0" borderId="13" xfId="0" applyNumberFormat="1" applyFont="1" applyBorder="1" applyAlignment="1">
      <alignment horizontal="center"/>
    </xf>
    <xf numFmtId="49" fontId="20" fillId="12" borderId="0" xfId="0" applyNumberFormat="1" applyFont="1" applyFill="1" applyAlignment="1">
      <alignment horizontal="center"/>
    </xf>
    <xf numFmtId="0" fontId="22" fillId="2" borderId="13" xfId="0" applyFont="1" applyFill="1" applyBorder="1" applyAlignment="1" applyProtection="1">
      <alignment horizontal="center"/>
      <protection locked="0"/>
    </xf>
    <xf numFmtId="0" fontId="22" fillId="5" borderId="0" xfId="0" applyFont="1" applyFill="1" applyAlignment="1" applyProtection="1">
      <alignment horizontal="center"/>
      <protection locked="0"/>
    </xf>
    <xf numFmtId="0" fontId="60" fillId="0" borderId="0" xfId="0" applyFont="1" applyAlignment="1">
      <alignment horizontal="left"/>
    </xf>
    <xf numFmtId="0" fontId="73" fillId="0" borderId="0" xfId="0" applyFont="1"/>
    <xf numFmtId="49" fontId="20" fillId="0" borderId="0" xfId="3" applyNumberFormat="1" applyFont="1" applyAlignment="1">
      <alignment horizontal="center" vertical="center"/>
    </xf>
    <xf numFmtId="0" fontId="19" fillId="0" borderId="0" xfId="0" applyFont="1"/>
    <xf numFmtId="0" fontId="22" fillId="17" borderId="0" xfId="0" applyFont="1" applyFill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20" fillId="0" borderId="40" xfId="0" applyFont="1" applyBorder="1" applyAlignment="1">
      <alignment horizontal="center"/>
    </xf>
    <xf numFmtId="169" fontId="19" fillId="0" borderId="0" xfId="0" applyNumberFormat="1" applyFont="1" applyAlignment="1">
      <alignment horizontal="center"/>
    </xf>
    <xf numFmtId="167" fontId="22" fillId="7" borderId="0" xfId="1" applyNumberFormat="1" applyFont="1" applyFill="1" applyBorder="1" applyAlignment="1">
      <alignment horizontal="center"/>
    </xf>
    <xf numFmtId="0" fontId="11" fillId="7" borderId="0" xfId="0" applyFont="1" applyFill="1" applyAlignment="1">
      <alignment horizontal="left"/>
    </xf>
    <xf numFmtId="0" fontId="74" fillId="7" borderId="0" xfId="0" applyFont="1" applyFill="1"/>
    <xf numFmtId="167" fontId="11" fillId="7" borderId="0" xfId="1" applyNumberFormat="1" applyFont="1" applyFill="1" applyBorder="1" applyAlignment="1">
      <alignment horizontal="center"/>
    </xf>
    <xf numFmtId="0" fontId="74" fillId="7" borderId="0" xfId="0" applyFont="1" applyFill="1" applyAlignment="1">
      <alignment horizontal="center"/>
    </xf>
    <xf numFmtId="166" fontId="74" fillId="7" borderId="0" xfId="2" applyNumberFormat="1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167" fontId="23" fillId="7" borderId="0" xfId="1" applyNumberFormat="1" applyFont="1" applyFill="1" applyBorder="1" applyAlignment="1">
      <alignment horizontal="left"/>
    </xf>
    <xf numFmtId="0" fontId="58" fillId="0" borderId="0" xfId="0" applyFont="1" applyAlignment="1">
      <alignment vertical="center"/>
    </xf>
    <xf numFmtId="169" fontId="75" fillId="0" borderId="0" xfId="0" applyNumberFormat="1" applyFont="1" applyAlignment="1">
      <alignment horizontal="center"/>
    </xf>
    <xf numFmtId="0" fontId="20" fillId="18" borderId="0" xfId="0" applyFont="1" applyFill="1"/>
    <xf numFmtId="9" fontId="20" fillId="18" borderId="0" xfId="2" applyFont="1" applyFill="1" applyAlignment="1">
      <alignment horizontal="center"/>
    </xf>
    <xf numFmtId="0" fontId="20" fillId="18" borderId="0" xfId="0" applyFont="1" applyFill="1" applyAlignment="1">
      <alignment horizontal="center"/>
    </xf>
    <xf numFmtId="0" fontId="26" fillId="7" borderId="52" xfId="0" applyFont="1" applyFill="1" applyBorder="1" applyAlignment="1">
      <alignment horizontal="center"/>
    </xf>
    <xf numFmtId="9" fontId="26" fillId="7" borderId="52" xfId="2" applyFont="1" applyFill="1" applyBorder="1" applyAlignment="1">
      <alignment horizontal="center"/>
    </xf>
    <xf numFmtId="169" fontId="66" fillId="13" borderId="0" xfId="0" applyNumberFormat="1" applyFont="1" applyFill="1" applyAlignment="1">
      <alignment horizontal="center"/>
    </xf>
    <xf numFmtId="0" fontId="59" fillId="18" borderId="0" xfId="0" applyFont="1" applyFill="1" applyAlignment="1">
      <alignment horizontal="center" vertical="center"/>
    </xf>
    <xf numFmtId="0" fontId="20" fillId="15" borderId="40" xfId="0" applyFont="1" applyFill="1" applyBorder="1" applyAlignment="1">
      <alignment horizontal="center"/>
    </xf>
    <xf numFmtId="0" fontId="76" fillId="7" borderId="52" xfId="0" applyFont="1" applyFill="1" applyBorder="1" applyAlignment="1">
      <alignment horizontal="center"/>
    </xf>
    <xf numFmtId="164" fontId="22" fillId="3" borderId="12" xfId="1" applyFont="1" applyFill="1" applyBorder="1" applyAlignment="1">
      <alignment horizontal="center" vertical="top" wrapText="1"/>
    </xf>
    <xf numFmtId="0" fontId="77" fillId="18" borderId="0" xfId="0" applyFont="1" applyFill="1" applyAlignment="1">
      <alignment horizontal="center"/>
    </xf>
    <xf numFmtId="0" fontId="78" fillId="0" borderId="0" xfId="0" applyFont="1" applyAlignment="1">
      <alignment vertical="center"/>
    </xf>
    <xf numFmtId="0" fontId="72" fillId="0" borderId="0" xfId="0" applyFont="1"/>
    <xf numFmtId="169" fontId="20" fillId="0" borderId="0" xfId="0" applyNumberFormat="1" applyFont="1" applyAlignment="1">
      <alignment horizontal="center"/>
    </xf>
    <xf numFmtId="9" fontId="36" fillId="0" borderId="40" xfId="2" applyFont="1" applyFill="1" applyBorder="1" applyAlignment="1" applyProtection="1">
      <alignment horizontal="center" vertical="center" wrapText="1"/>
      <protection locked="0"/>
    </xf>
    <xf numFmtId="0" fontId="0" fillId="0" borderId="40" xfId="0" applyBorder="1"/>
    <xf numFmtId="0" fontId="0" fillId="0" borderId="32" xfId="0" applyBorder="1" applyAlignment="1">
      <alignment vertical="center"/>
    </xf>
    <xf numFmtId="0" fontId="15" fillId="0" borderId="53" xfId="0" applyFont="1" applyBorder="1" applyAlignment="1">
      <alignment vertical="top"/>
    </xf>
    <xf numFmtId="0" fontId="0" fillId="0" borderId="53" xfId="0" applyBorder="1" applyAlignment="1">
      <alignment vertical="center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0" fillId="0" borderId="33" xfId="0" applyBorder="1" applyAlignment="1">
      <alignment vertical="center"/>
    </xf>
    <xf numFmtId="0" fontId="0" fillId="0" borderId="51" xfId="0" applyBorder="1"/>
    <xf numFmtId="0" fontId="0" fillId="0" borderId="42" xfId="0" applyBorder="1"/>
    <xf numFmtId="0" fontId="29" fillId="0" borderId="51" xfId="0" applyFont="1" applyBorder="1"/>
    <xf numFmtId="0" fontId="25" fillId="0" borderId="42" xfId="0" applyFont="1" applyBorder="1"/>
    <xf numFmtId="0" fontId="7" fillId="0" borderId="51" xfId="0" applyFont="1" applyBorder="1"/>
    <xf numFmtId="0" fontId="7" fillId="0" borderId="42" xfId="0" applyFont="1" applyBorder="1"/>
    <xf numFmtId="0" fontId="0" fillId="0" borderId="34" xfId="0" applyBorder="1"/>
    <xf numFmtId="0" fontId="0" fillId="0" borderId="35" xfId="0" applyBorder="1"/>
    <xf numFmtId="0" fontId="22" fillId="5" borderId="13" xfId="0" applyFont="1" applyFill="1" applyBorder="1" applyAlignment="1" applyProtection="1">
      <alignment horizontal="center"/>
      <protection locked="0"/>
    </xf>
    <xf numFmtId="0" fontId="0" fillId="0" borderId="32" xfId="0" applyBorder="1"/>
    <xf numFmtId="0" fontId="0" fillId="0" borderId="53" xfId="0" applyBorder="1"/>
    <xf numFmtId="0" fontId="0" fillId="0" borderId="33" xfId="0" applyBorder="1"/>
    <xf numFmtId="0" fontId="12" fillId="7" borderId="53" xfId="0" applyFont="1" applyFill="1" applyBorder="1" applyAlignment="1">
      <alignment vertical="top"/>
    </xf>
    <xf numFmtId="0" fontId="13" fillId="7" borderId="53" xfId="0" applyFont="1" applyFill="1" applyBorder="1" applyAlignment="1">
      <alignment vertical="center"/>
    </xf>
    <xf numFmtId="0" fontId="39" fillId="0" borderId="53" xfId="0" applyFont="1" applyBorder="1" applyAlignment="1">
      <alignment horizontal="center" vertical="center"/>
    </xf>
    <xf numFmtId="0" fontId="39" fillId="0" borderId="53" xfId="0" applyFont="1" applyBorder="1" applyAlignment="1">
      <alignment horizontal="center" vertical="center" wrapText="1"/>
    </xf>
    <xf numFmtId="0" fontId="46" fillId="0" borderId="53" xfId="0" applyFont="1" applyBorder="1" applyAlignment="1">
      <alignment vertical="center"/>
    </xf>
    <xf numFmtId="0" fontId="46" fillId="0" borderId="33" xfId="0" applyFont="1" applyBorder="1" applyAlignment="1">
      <alignment vertical="center"/>
    </xf>
    <xf numFmtId="44" fontId="65" fillId="20" borderId="1" xfId="0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4" fontId="52" fillId="11" borderId="0" xfId="0" applyNumberFormat="1" applyFont="1" applyFill="1" applyAlignment="1">
      <alignment horizontal="center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37" xfId="0" applyFont="1" applyBorder="1" applyAlignment="1" applyProtection="1">
      <alignment horizontal="center" vertical="center"/>
      <protection locked="0"/>
    </xf>
    <xf numFmtId="0" fontId="0" fillId="0" borderId="55" xfId="0" applyBorder="1"/>
    <xf numFmtId="0" fontId="0" fillId="0" borderId="54" xfId="0" applyBorder="1"/>
    <xf numFmtId="0" fontId="23" fillId="2" borderId="3" xfId="0" applyFont="1" applyFill="1" applyBorder="1" applyAlignment="1">
      <alignment horizontal="center"/>
    </xf>
    <xf numFmtId="0" fontId="82" fillId="0" borderId="3" xfId="0" applyFont="1" applyBorder="1" applyAlignment="1">
      <alignment horizontal="center"/>
    </xf>
    <xf numFmtId="0" fontId="82" fillId="0" borderId="0" xfId="0" applyFont="1"/>
    <xf numFmtId="0" fontId="83" fillId="0" borderId="0" xfId="0" applyFont="1"/>
    <xf numFmtId="49" fontId="83" fillId="0" borderId="0" xfId="0" applyNumberFormat="1" applyFont="1"/>
    <xf numFmtId="0" fontId="83" fillId="12" borderId="0" xfId="0" applyFont="1" applyFill="1"/>
    <xf numFmtId="0" fontId="83" fillId="0" borderId="0" xfId="0" applyFont="1" applyAlignment="1">
      <alignment horizontal="center"/>
    </xf>
    <xf numFmtId="166" fontId="85" fillId="0" borderId="0" xfId="2" applyNumberFormat="1" applyFont="1" applyBorder="1" applyAlignment="1">
      <alignment horizontal="center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86" fillId="0" borderId="0" xfId="0" applyFont="1" applyAlignment="1">
      <alignment vertical="center"/>
    </xf>
    <xf numFmtId="0" fontId="87" fillId="21" borderId="16" xfId="0" applyFont="1" applyFill="1" applyBorder="1" applyAlignment="1" applyProtection="1">
      <alignment horizontal="center"/>
      <protection locked="0"/>
    </xf>
    <xf numFmtId="0" fontId="27" fillId="0" borderId="52" xfId="0" applyFont="1" applyBorder="1" applyAlignment="1" applyProtection="1">
      <alignment horizontal="center"/>
      <protection locked="0"/>
    </xf>
    <xf numFmtId="164" fontId="79" fillId="0" borderId="0" xfId="1" applyFont="1" applyFill="1" applyBorder="1"/>
    <xf numFmtId="164" fontId="79" fillId="0" borderId="13" xfId="1" applyFont="1" applyFill="1" applyBorder="1"/>
    <xf numFmtId="9" fontId="19" fillId="15" borderId="0" xfId="0" applyNumberFormat="1" applyFont="1" applyFill="1" applyAlignment="1">
      <alignment horizontal="center"/>
    </xf>
    <xf numFmtId="0" fontId="88" fillId="0" borderId="0" xfId="0" applyFont="1" applyAlignment="1">
      <alignment vertical="top"/>
    </xf>
    <xf numFmtId="0" fontId="0" fillId="7" borderId="3" xfId="0" applyFill="1" applyBorder="1"/>
    <xf numFmtId="9" fontId="19" fillId="22" borderId="0" xfId="0" applyNumberFormat="1" applyFont="1" applyFill="1" applyAlignment="1">
      <alignment horizontal="center"/>
    </xf>
    <xf numFmtId="0" fontId="60" fillId="0" borderId="13" xfId="0" applyFont="1" applyBorder="1" applyAlignment="1">
      <alignment horizontal="left"/>
    </xf>
    <xf numFmtId="0" fontId="73" fillId="0" borderId="13" xfId="0" applyFont="1" applyBorder="1"/>
    <xf numFmtId="0" fontId="22" fillId="23" borderId="0" xfId="0" applyFont="1" applyFill="1" applyAlignment="1">
      <alignment horizontal="left"/>
    </xf>
    <xf numFmtId="0" fontId="26" fillId="23" borderId="0" xfId="0" applyFont="1" applyFill="1"/>
    <xf numFmtId="0" fontId="22" fillId="24" borderId="0" xfId="0" applyFont="1" applyFill="1" applyAlignment="1">
      <alignment horizontal="left"/>
    </xf>
    <xf numFmtId="0" fontId="26" fillId="24" borderId="0" xfId="0" applyFont="1" applyFill="1"/>
    <xf numFmtId="0" fontId="22" fillId="25" borderId="0" xfId="0" applyFont="1" applyFill="1" applyAlignment="1">
      <alignment horizontal="left"/>
    </xf>
    <xf numFmtId="0" fontId="26" fillId="25" borderId="0" xfId="0" applyFont="1" applyFill="1"/>
    <xf numFmtId="0" fontId="7" fillId="0" borderId="40" xfId="0" applyFont="1" applyBorder="1"/>
    <xf numFmtId="0" fontId="0" fillId="0" borderId="56" xfId="0" applyBorder="1"/>
    <xf numFmtId="0" fontId="0" fillId="0" borderId="57" xfId="0" applyBorder="1"/>
    <xf numFmtId="0" fontId="82" fillId="0" borderId="40" xfId="0" applyFont="1" applyBorder="1"/>
    <xf numFmtId="0" fontId="83" fillId="0" borderId="40" xfId="0" applyFont="1" applyBorder="1"/>
    <xf numFmtId="49" fontId="83" fillId="0" borderId="40" xfId="0" applyNumberFormat="1" applyFont="1" applyBorder="1"/>
    <xf numFmtId="0" fontId="0" fillId="0" borderId="58" xfId="0" applyBorder="1"/>
    <xf numFmtId="0" fontId="19" fillId="26" borderId="0" xfId="0" applyFont="1" applyFill="1" applyAlignment="1">
      <alignment horizontal="left"/>
    </xf>
    <xf numFmtId="0" fontId="90" fillId="0" borderId="0" xfId="0" applyFont="1"/>
    <xf numFmtId="168" fontId="91" fillId="0" borderId="0" xfId="0" applyNumberFormat="1" applyFont="1" applyAlignment="1">
      <alignment horizontal="center"/>
    </xf>
    <xf numFmtId="9" fontId="90" fillId="0" borderId="0" xfId="2" applyFont="1" applyFill="1" applyBorder="1"/>
    <xf numFmtId="0" fontId="2" fillId="0" borderId="0" xfId="0" applyFont="1" applyAlignment="1">
      <alignment horizontal="center"/>
    </xf>
    <xf numFmtId="164" fontId="92" fillId="0" borderId="0" xfId="0" applyNumberFormat="1" applyFont="1"/>
    <xf numFmtId="0" fontId="92" fillId="0" borderId="0" xfId="0" applyFont="1" applyAlignment="1">
      <alignment horizontal="center"/>
    </xf>
    <xf numFmtId="0" fontId="90" fillId="0" borderId="0" xfId="0" applyFont="1" applyAlignment="1">
      <alignment vertical="top"/>
    </xf>
    <xf numFmtId="170" fontId="60" fillId="0" borderId="13" xfId="0" applyNumberFormat="1" applyFont="1" applyBorder="1" applyAlignment="1">
      <alignment horizontal="center" vertical="top" wrapText="1"/>
    </xf>
    <xf numFmtId="168" fontId="60" fillId="0" borderId="13" xfId="0" applyNumberFormat="1" applyFont="1" applyBorder="1" applyAlignment="1">
      <alignment horizontal="center" vertical="top" wrapText="1"/>
    </xf>
    <xf numFmtId="10" fontId="60" fillId="0" borderId="13" xfId="2" applyNumberFormat="1" applyFont="1" applyFill="1" applyBorder="1" applyAlignment="1">
      <alignment horizontal="center" vertical="top" wrapText="1"/>
    </xf>
    <xf numFmtId="9" fontId="60" fillId="0" borderId="13" xfId="2" applyFont="1" applyFill="1" applyBorder="1" applyAlignment="1">
      <alignment horizontal="center" vertical="top" wrapText="1"/>
    </xf>
    <xf numFmtId="171" fontId="60" fillId="0" borderId="13" xfId="0" applyNumberFormat="1" applyFont="1" applyBorder="1" applyAlignment="1">
      <alignment horizontal="center" vertical="top" wrapText="1"/>
    </xf>
    <xf numFmtId="0" fontId="73" fillId="0" borderId="0" xfId="0" applyFont="1" applyAlignment="1">
      <alignment vertical="top"/>
    </xf>
    <xf numFmtId="168" fontId="73" fillId="0" borderId="0" xfId="0" applyNumberFormat="1" applyFont="1"/>
    <xf numFmtId="10" fontId="73" fillId="0" borderId="0" xfId="2" applyNumberFormat="1" applyFont="1" applyFill="1"/>
    <xf numFmtId="9" fontId="60" fillId="0" borderId="0" xfId="2" applyFont="1" applyFill="1" applyAlignment="1">
      <alignment horizontal="center"/>
    </xf>
    <xf numFmtId="168" fontId="60" fillId="0" borderId="0" xfId="0" applyNumberFormat="1" applyFont="1"/>
    <xf numFmtId="171" fontId="73" fillId="0" borderId="0" xfId="0" applyNumberFormat="1" applyFont="1"/>
    <xf numFmtId="10" fontId="60" fillId="0" borderId="0" xfId="2" applyNumberFormat="1" applyFont="1" applyFill="1" applyAlignment="1">
      <alignment horizontal="center"/>
    </xf>
    <xf numFmtId="9" fontId="90" fillId="0" borderId="0" xfId="2" applyFont="1" applyBorder="1"/>
    <xf numFmtId="168" fontId="90" fillId="0" borderId="0" xfId="0" applyNumberFormat="1" applyFont="1"/>
    <xf numFmtId="0" fontId="20" fillId="0" borderId="13" xfId="0" applyFont="1" applyBorder="1" applyAlignment="1">
      <alignment horizontal="center"/>
    </xf>
    <xf numFmtId="167" fontId="19" fillId="0" borderId="0" xfId="1" applyNumberFormat="1" applyFont="1" applyBorder="1" applyAlignment="1">
      <alignment horizontal="center"/>
    </xf>
    <xf numFmtId="167" fontId="19" fillId="0" borderId="13" xfId="1" applyNumberFormat="1" applyFont="1" applyBorder="1" applyAlignment="1">
      <alignment horizontal="center"/>
    </xf>
    <xf numFmtId="167" fontId="60" fillId="0" borderId="11" xfId="1" applyNumberFormat="1" applyFont="1" applyFill="1" applyBorder="1"/>
    <xf numFmtId="167" fontId="60" fillId="0" borderId="13" xfId="1" applyNumberFormat="1" applyFont="1" applyFill="1" applyBorder="1"/>
    <xf numFmtId="167" fontId="60" fillId="19" borderId="11" xfId="1" applyNumberFormat="1" applyFont="1" applyFill="1" applyBorder="1"/>
    <xf numFmtId="167" fontId="19" fillId="19" borderId="0" xfId="0" applyNumberFormat="1" applyFont="1" applyFill="1" applyAlignment="1">
      <alignment horizontal="center"/>
    </xf>
    <xf numFmtId="9" fontId="72" fillId="0" borderId="0" xfId="2" applyFont="1" applyFill="1"/>
    <xf numFmtId="0" fontId="23" fillId="7" borderId="0" xfId="0" applyFont="1" applyFill="1" applyAlignment="1">
      <alignment horizontal="center"/>
    </xf>
    <xf numFmtId="166" fontId="37" fillId="0" borderId="0" xfId="2" applyNumberFormat="1" applyFont="1" applyFill="1" applyBorder="1" applyAlignment="1">
      <alignment vertical="center"/>
    </xf>
    <xf numFmtId="0" fontId="23" fillId="0" borderId="0" xfId="0" applyFont="1" applyAlignment="1">
      <alignment vertical="center" wrapText="1"/>
    </xf>
    <xf numFmtId="166" fontId="37" fillId="0" borderId="0" xfId="2" applyNumberFormat="1" applyFont="1" applyFill="1" applyAlignment="1">
      <alignment vertical="center"/>
    </xf>
    <xf numFmtId="9" fontId="0" fillId="0" borderId="0" xfId="2" applyFont="1" applyFill="1"/>
    <xf numFmtId="9" fontId="0" fillId="0" borderId="0" xfId="2" applyFont="1"/>
    <xf numFmtId="0" fontId="9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4" fontId="97" fillId="0" borderId="0" xfId="1" applyFont="1" applyFill="1" applyBorder="1" applyAlignment="1">
      <alignment horizontal="center"/>
    </xf>
    <xf numFmtId="0" fontId="20" fillId="0" borderId="42" xfId="0" applyFont="1" applyBorder="1"/>
    <xf numFmtId="0" fontId="19" fillId="0" borderId="42" xfId="0" applyFont="1" applyBorder="1"/>
    <xf numFmtId="0" fontId="97" fillId="0" borderId="0" xfId="0" applyFont="1" applyAlignment="1">
      <alignment horizontal="center" vertical="center"/>
    </xf>
    <xf numFmtId="0" fontId="20" fillId="0" borderId="42" xfId="0" applyFont="1" applyBorder="1" applyAlignment="1">
      <alignment horizontal="center"/>
    </xf>
    <xf numFmtId="0" fontId="48" fillId="7" borderId="0" xfId="0" applyFont="1" applyFill="1" applyAlignment="1">
      <alignment horizontal="center"/>
    </xf>
    <xf numFmtId="0" fontId="93" fillId="0" borderId="0" xfId="0" applyFont="1"/>
    <xf numFmtId="0" fontId="97" fillId="12" borderId="0" xfId="0" applyFont="1" applyFill="1" applyAlignment="1">
      <alignment horizontal="center"/>
    </xf>
    <xf numFmtId="0" fontId="0" fillId="0" borderId="42" xfId="0" applyBorder="1" applyAlignment="1">
      <alignment horizontal="right"/>
    </xf>
    <xf numFmtId="166" fontId="73" fillId="0" borderId="0" xfId="2" applyNumberFormat="1" applyFont="1" applyFill="1" applyBorder="1" applyAlignment="1">
      <alignment horizontal="center"/>
    </xf>
    <xf numFmtId="0" fontId="24" fillId="0" borderId="51" xfId="0" applyFont="1" applyBorder="1" applyAlignment="1">
      <alignment horizontal="center"/>
    </xf>
    <xf numFmtId="0" fontId="29" fillId="12" borderId="0" xfId="0" applyFont="1" applyFill="1" applyAlignment="1">
      <alignment horizontal="center" vertical="center"/>
    </xf>
    <xf numFmtId="0" fontId="0" fillId="12" borderId="42" xfId="0" applyFill="1" applyBorder="1" applyAlignment="1">
      <alignment horizontal="right"/>
    </xf>
    <xf numFmtId="49" fontId="97" fillId="12" borderId="0" xfId="2" applyNumberFormat="1" applyFont="1" applyFill="1" applyBorder="1" applyAlignment="1">
      <alignment horizontal="center"/>
    </xf>
    <xf numFmtId="49" fontId="97" fillId="12" borderId="51" xfId="2" applyNumberFormat="1" applyFont="1" applyFill="1" applyBorder="1" applyAlignment="1">
      <alignment horizontal="center"/>
    </xf>
    <xf numFmtId="49" fontId="97" fillId="0" borderId="0" xfId="2" applyNumberFormat="1" applyFont="1" applyFill="1" applyBorder="1" applyAlignment="1">
      <alignment horizontal="center"/>
    </xf>
    <xf numFmtId="49" fontId="97" fillId="0" borderId="51" xfId="2" applyNumberFormat="1" applyFont="1" applyFill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95" fillId="7" borderId="51" xfId="0" applyFont="1" applyFill="1" applyBorder="1" applyAlignment="1">
      <alignment horizontal="center"/>
    </xf>
    <xf numFmtId="0" fontId="89" fillId="0" borderId="0" xfId="0" applyFont="1" applyAlignment="1" applyProtection="1">
      <alignment horizontal="center" vertical="center"/>
      <protection locked="0"/>
    </xf>
    <xf numFmtId="0" fontId="101" fillId="0" borderId="0" xfId="0" applyFont="1" applyAlignment="1">
      <alignment horizontal="center"/>
    </xf>
    <xf numFmtId="164" fontId="0" fillId="0" borderId="0" xfId="1" applyFont="1"/>
    <xf numFmtId="0" fontId="81" fillId="0" borderId="0" xfId="0" applyFont="1" applyAlignment="1">
      <alignment horizontal="center"/>
    </xf>
    <xf numFmtId="0" fontId="13" fillId="17" borderId="0" xfId="0" applyFont="1" applyFill="1" applyAlignment="1">
      <alignment horizontal="center"/>
    </xf>
    <xf numFmtId="0" fontId="0" fillId="12" borderId="0" xfId="0" applyFill="1"/>
    <xf numFmtId="0" fontId="20" fillId="26" borderId="0" xfId="0" applyFont="1" applyFill="1" applyAlignment="1">
      <alignment horizontal="left"/>
    </xf>
    <xf numFmtId="172" fontId="103" fillId="0" borderId="0" xfId="0" applyNumberFormat="1" applyFont="1" applyAlignment="1">
      <alignment horizontal="center" vertical="center"/>
    </xf>
    <xf numFmtId="0" fontId="104" fillId="0" borderId="0" xfId="0" applyFont="1"/>
    <xf numFmtId="44" fontId="20" fillId="0" borderId="13" xfId="0" applyNumberFormat="1" applyFont="1" applyBorder="1" applyAlignment="1">
      <alignment horizontal="center"/>
    </xf>
    <xf numFmtId="168" fontId="7" fillId="0" borderId="0" xfId="0" applyNumberFormat="1" applyFont="1"/>
    <xf numFmtId="0" fontId="60" fillId="29" borderId="0" xfId="0" applyFont="1" applyFill="1" applyAlignment="1">
      <alignment horizontal="left"/>
    </xf>
    <xf numFmtId="0" fontId="73" fillId="29" borderId="0" xfId="0" applyFont="1" applyFill="1"/>
    <xf numFmtId="0" fontId="7" fillId="7" borderId="0" xfId="0" applyFont="1" applyFill="1"/>
    <xf numFmtId="170" fontId="60" fillId="0" borderId="0" xfId="0" applyNumberFormat="1" applyFont="1" applyAlignment="1">
      <alignment horizontal="right"/>
    </xf>
    <xf numFmtId="0" fontId="60" fillId="0" borderId="13" xfId="0" applyFont="1" applyBorder="1"/>
    <xf numFmtId="174" fontId="4" fillId="4" borderId="12" xfId="0" applyNumberFormat="1" applyFont="1" applyFill="1" applyBorder="1"/>
    <xf numFmtId="174" fontId="4" fillId="4" borderId="12" xfId="0" applyNumberFormat="1" applyFont="1" applyFill="1" applyBorder="1" applyAlignment="1">
      <alignment horizontal="center"/>
    </xf>
    <xf numFmtId="174" fontId="18" fillId="9" borderId="12" xfId="0" applyNumberFormat="1" applyFont="1" applyFill="1" applyBorder="1"/>
    <xf numFmtId="174" fontId="14" fillId="0" borderId="0" xfId="0" applyNumberFormat="1" applyFont="1"/>
    <xf numFmtId="167" fontId="60" fillId="0" borderId="0" xfId="1" applyNumberFormat="1" applyFont="1" applyFill="1" applyBorder="1" applyAlignment="1">
      <alignment horizontal="center"/>
    </xf>
    <xf numFmtId="167" fontId="60" fillId="0" borderId="13" xfId="1" applyNumberFormat="1" applyFont="1" applyFill="1" applyBorder="1" applyAlignment="1">
      <alignment horizontal="center"/>
    </xf>
    <xf numFmtId="167" fontId="19" fillId="0" borderId="13" xfId="1" applyNumberFormat="1" applyFont="1" applyFill="1" applyBorder="1" applyAlignment="1">
      <alignment horizontal="center"/>
    </xf>
    <xf numFmtId="9" fontId="19" fillId="15" borderId="13" xfId="0" applyNumberFormat="1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25" fillId="0" borderId="0" xfId="0" applyFont="1"/>
    <xf numFmtId="0" fontId="22" fillId="17" borderId="13" xfId="0" applyFont="1" applyFill="1" applyBorder="1" applyAlignment="1" applyProtection="1">
      <alignment horizontal="center"/>
      <protection locked="0"/>
    </xf>
    <xf numFmtId="167" fontId="60" fillId="19" borderId="13" xfId="1" applyNumberFormat="1" applyFont="1" applyFill="1" applyBorder="1"/>
    <xf numFmtId="0" fontId="19" fillId="0" borderId="13" xfId="0" applyFont="1" applyBorder="1" applyAlignment="1">
      <alignment horizontal="center"/>
    </xf>
    <xf numFmtId="0" fontId="20" fillId="26" borderId="13" xfId="0" applyFont="1" applyFill="1" applyBorder="1" applyAlignment="1">
      <alignment horizontal="left"/>
    </xf>
    <xf numFmtId="0" fontId="105" fillId="31" borderId="0" xfId="0" applyFont="1" applyFill="1" applyAlignment="1">
      <alignment horizontal="left"/>
    </xf>
    <xf numFmtId="0" fontId="106" fillId="31" borderId="0" xfId="0" applyFont="1" applyFill="1"/>
    <xf numFmtId="0" fontId="105" fillId="17" borderId="0" xfId="0" applyFont="1" applyFill="1" applyAlignment="1">
      <alignment horizontal="left"/>
    </xf>
    <xf numFmtId="0" fontId="106" fillId="17" borderId="0" xfId="0" applyFont="1" applyFill="1"/>
    <xf numFmtId="0" fontId="60" fillId="32" borderId="0" xfId="0" applyFont="1" applyFill="1" applyAlignment="1">
      <alignment horizontal="left"/>
    </xf>
    <xf numFmtId="0" fontId="73" fillId="32" borderId="0" xfId="0" applyFont="1" applyFill="1"/>
    <xf numFmtId="0" fontId="107" fillId="33" borderId="0" xfId="0" applyFont="1" applyFill="1" applyAlignment="1">
      <alignment horizontal="left"/>
    </xf>
    <xf numFmtId="0" fontId="108" fillId="33" borderId="0" xfId="0" applyFont="1" applyFill="1"/>
    <xf numFmtId="0" fontId="22" fillId="30" borderId="0" xfId="0" applyFont="1" applyFill="1"/>
    <xf numFmtId="0" fontId="26" fillId="30" borderId="0" xfId="0" applyFont="1" applyFill="1"/>
    <xf numFmtId="175" fontId="100" fillId="12" borderId="0" xfId="2" applyNumberFormat="1" applyFont="1" applyFill="1" applyBorder="1" applyAlignment="1">
      <alignment horizontal="center" vertical="center"/>
    </xf>
    <xf numFmtId="0" fontId="89" fillId="0" borderId="0" xfId="0" applyFont="1" applyAlignment="1" applyProtection="1">
      <alignment horizontal="center" vertical="center"/>
      <protection locked="0"/>
    </xf>
    <xf numFmtId="0" fontId="56" fillId="0" borderId="0" xfId="0" applyFont="1" applyAlignment="1">
      <alignment horizontal="center" vertical="center"/>
    </xf>
    <xf numFmtId="0" fontId="56" fillId="0" borderId="42" xfId="0" applyFont="1" applyBorder="1" applyAlignment="1">
      <alignment horizontal="center" vertical="center"/>
    </xf>
    <xf numFmtId="9" fontId="75" fillId="0" borderId="0" xfId="2" applyFont="1" applyFill="1" applyBorder="1" applyAlignment="1">
      <alignment horizontal="center" vertical="center"/>
    </xf>
    <xf numFmtId="173" fontId="99" fillId="7" borderId="0" xfId="1" applyNumberFormat="1" applyFont="1" applyFill="1" applyBorder="1" applyAlignment="1">
      <alignment horizontal="center" vertical="center"/>
    </xf>
    <xf numFmtId="0" fontId="66" fillId="7" borderId="0" xfId="0" applyFont="1" applyFill="1" applyAlignment="1">
      <alignment horizontal="center" vertical="center" wrapText="1"/>
    </xf>
    <xf numFmtId="0" fontId="66" fillId="7" borderId="42" xfId="0" applyFont="1" applyFill="1" applyBorder="1" applyAlignment="1">
      <alignment horizontal="center" vertical="center" wrapText="1"/>
    </xf>
    <xf numFmtId="0" fontId="66" fillId="7" borderId="0" xfId="0" applyFont="1" applyFill="1" applyAlignment="1">
      <alignment horizontal="left" vertical="center" wrapText="1"/>
    </xf>
    <xf numFmtId="0" fontId="66" fillId="7" borderId="42" xfId="0" applyFont="1" applyFill="1" applyBorder="1" applyAlignment="1">
      <alignment horizontal="left" vertical="center" wrapText="1"/>
    </xf>
    <xf numFmtId="0" fontId="66" fillId="17" borderId="0" xfId="0" applyFont="1" applyFill="1" applyAlignment="1">
      <alignment horizontal="center" vertical="center" wrapText="1"/>
    </xf>
    <xf numFmtId="0" fontId="66" fillId="17" borderId="42" xfId="0" applyFont="1" applyFill="1" applyBorder="1" applyAlignment="1">
      <alignment horizontal="center" vertical="center" wrapText="1"/>
    </xf>
    <xf numFmtId="9" fontId="98" fillId="0" borderId="0" xfId="2" applyFont="1" applyFill="1" applyBorder="1" applyAlignment="1">
      <alignment horizontal="center" vertical="center"/>
    </xf>
    <xf numFmtId="0" fontId="94" fillId="2" borderId="13" xfId="0" applyFont="1" applyFill="1" applyBorder="1" applyAlignment="1">
      <alignment horizontal="center"/>
    </xf>
    <xf numFmtId="166" fontId="37" fillId="0" borderId="0" xfId="2" applyNumberFormat="1" applyFont="1" applyFill="1" applyAlignment="1">
      <alignment horizontal="center" vertical="center"/>
    </xf>
    <xf numFmtId="0" fontId="22" fillId="27" borderId="0" xfId="0" applyFont="1" applyFill="1" applyAlignment="1">
      <alignment horizontal="center" vertical="center"/>
    </xf>
    <xf numFmtId="9" fontId="95" fillId="5" borderId="0" xfId="2" applyFont="1" applyFill="1" applyBorder="1" applyAlignment="1" applyProtection="1">
      <alignment horizontal="center" vertical="center"/>
      <protection locked="0"/>
    </xf>
    <xf numFmtId="173" fontId="102" fillId="0" borderId="59" xfId="0" applyNumberFormat="1" applyFont="1" applyBorder="1" applyAlignment="1">
      <alignment horizontal="center" vertical="center"/>
    </xf>
    <xf numFmtId="173" fontId="102" fillId="0" borderId="60" xfId="0" applyNumberFormat="1" applyFont="1" applyBorder="1" applyAlignment="1">
      <alignment horizontal="center" vertical="center"/>
    </xf>
    <xf numFmtId="173" fontId="102" fillId="0" borderId="61" xfId="0" applyNumberFormat="1" applyFont="1" applyBorder="1" applyAlignment="1">
      <alignment horizontal="center" vertical="center"/>
    </xf>
    <xf numFmtId="173" fontId="102" fillId="0" borderId="62" xfId="0" applyNumberFormat="1" applyFont="1" applyBorder="1" applyAlignment="1">
      <alignment horizontal="center" vertical="center"/>
    </xf>
    <xf numFmtId="173" fontId="102" fillId="0" borderId="63" xfId="0" applyNumberFormat="1" applyFont="1" applyBorder="1" applyAlignment="1">
      <alignment horizontal="center" vertical="center"/>
    </xf>
    <xf numFmtId="173" fontId="102" fillId="0" borderId="64" xfId="0" applyNumberFormat="1" applyFont="1" applyBorder="1" applyAlignment="1">
      <alignment horizontal="center" vertical="center"/>
    </xf>
    <xf numFmtId="0" fontId="22" fillId="28" borderId="0" xfId="0" applyFont="1" applyFill="1" applyAlignment="1">
      <alignment horizontal="center" vertical="center" wrapText="1"/>
    </xf>
    <xf numFmtId="9" fontId="95" fillId="17" borderId="0" xfId="2" applyFont="1" applyFill="1" applyBorder="1" applyAlignment="1" applyProtection="1">
      <alignment horizontal="center" vertical="center"/>
      <protection locked="0"/>
    </xf>
    <xf numFmtId="164" fontId="32" fillId="6" borderId="9" xfId="1" applyFont="1" applyFill="1" applyBorder="1" applyAlignment="1">
      <alignment horizontal="center"/>
    </xf>
    <xf numFmtId="164" fontId="32" fillId="6" borderId="10" xfId="1" applyFont="1" applyFill="1" applyBorder="1" applyAlignment="1">
      <alignment horizontal="center"/>
    </xf>
    <xf numFmtId="0" fontId="40" fillId="12" borderId="20" xfId="0" applyFont="1" applyFill="1" applyBorder="1" applyAlignment="1">
      <alignment horizontal="right"/>
    </xf>
    <xf numFmtId="0" fontId="40" fillId="12" borderId="22" xfId="0" applyFont="1" applyFill="1" applyBorder="1" applyAlignment="1">
      <alignment horizontal="right"/>
    </xf>
    <xf numFmtId="44" fontId="45" fillId="12" borderId="22" xfId="0" applyNumberFormat="1" applyFont="1" applyFill="1" applyBorder="1" applyAlignment="1">
      <alignment horizontal="center"/>
    </xf>
    <xf numFmtId="44" fontId="45" fillId="12" borderId="21" xfId="0" applyNumberFormat="1" applyFont="1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167" fontId="12" fillId="7" borderId="18" xfId="1" applyNumberFormat="1" applyFont="1" applyFill="1" applyBorder="1" applyAlignment="1">
      <alignment vertical="center"/>
    </xf>
    <xf numFmtId="167" fontId="12" fillId="7" borderId="9" xfId="1" applyNumberFormat="1" applyFont="1" applyFill="1" applyBorder="1" applyAlignment="1">
      <alignment vertical="center"/>
    </xf>
    <xf numFmtId="164" fontId="10" fillId="8" borderId="9" xfId="1" applyFont="1" applyFill="1" applyBorder="1" applyAlignment="1">
      <alignment horizontal="center"/>
    </xf>
    <xf numFmtId="164" fontId="10" fillId="8" borderId="10" xfId="1" applyFont="1" applyFill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44" fontId="84" fillId="12" borderId="0" xfId="0" applyNumberFormat="1" applyFont="1" applyFill="1" applyAlignment="1">
      <alignment horizontal="center"/>
    </xf>
    <xf numFmtId="0" fontId="82" fillId="0" borderId="3" xfId="0" applyFont="1" applyBorder="1" applyAlignment="1">
      <alignment horizontal="center"/>
    </xf>
    <xf numFmtId="44" fontId="44" fillId="12" borderId="5" xfId="0" applyNumberFormat="1" applyFont="1" applyFill="1" applyBorder="1" applyAlignment="1">
      <alignment horizontal="center"/>
    </xf>
    <xf numFmtId="44" fontId="44" fillId="12" borderId="6" xfId="0" applyNumberFormat="1" applyFont="1" applyFill="1" applyBorder="1" applyAlignment="1">
      <alignment horizontal="center"/>
    </xf>
    <xf numFmtId="0" fontId="83" fillId="0" borderId="4" xfId="0" applyFont="1" applyBorder="1" applyAlignment="1">
      <alignment horizontal="center"/>
    </xf>
    <xf numFmtId="0" fontId="83" fillId="0" borderId="6" xfId="0" applyFont="1" applyBorder="1" applyAlignment="1">
      <alignment horizontal="center"/>
    </xf>
    <xf numFmtId="167" fontId="12" fillId="7" borderId="19" xfId="1" applyNumberFormat="1" applyFont="1" applyFill="1" applyBorder="1" applyAlignment="1">
      <alignment vertical="center"/>
    </xf>
    <xf numFmtId="164" fontId="5" fillId="2" borderId="9" xfId="1" applyFont="1" applyFill="1" applyBorder="1" applyAlignment="1">
      <alignment horizontal="center"/>
    </xf>
    <xf numFmtId="164" fontId="5" fillId="2" borderId="10" xfId="1" applyFont="1" applyFill="1" applyBorder="1" applyAlignment="1">
      <alignment horizontal="center"/>
    </xf>
    <xf numFmtId="44" fontId="38" fillId="0" borderId="28" xfId="0" applyNumberFormat="1" applyFont="1" applyBorder="1" applyAlignment="1">
      <alignment horizontal="center"/>
    </xf>
    <xf numFmtId="44" fontId="38" fillId="0" borderId="29" xfId="0" applyNumberFormat="1" applyFont="1" applyBorder="1" applyAlignment="1">
      <alignment horizontal="center"/>
    </xf>
    <xf numFmtId="44" fontId="14" fillId="0" borderId="20" xfId="0" applyNumberFormat="1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44" fontId="37" fillId="12" borderId="0" xfId="0" applyNumberFormat="1" applyFont="1" applyFill="1" applyAlignment="1">
      <alignment horizontal="center"/>
    </xf>
    <xf numFmtId="0" fontId="17" fillId="7" borderId="23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26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/>
    </xf>
    <xf numFmtId="0" fontId="17" fillId="7" borderId="27" xfId="0" applyFont="1" applyFill="1" applyBorder="1" applyAlignment="1">
      <alignment horizontal="center" vertical="center"/>
    </xf>
    <xf numFmtId="9" fontId="36" fillId="10" borderId="4" xfId="2" applyFont="1" applyFill="1" applyBorder="1" applyAlignment="1" applyProtection="1">
      <alignment horizontal="center" vertical="center" wrapText="1"/>
      <protection locked="0"/>
    </xf>
    <xf numFmtId="9" fontId="36" fillId="10" borderId="7" xfId="2" applyFont="1" applyFill="1" applyBorder="1" applyAlignment="1" applyProtection="1">
      <alignment horizontal="center" vertical="center" wrapText="1"/>
      <protection locked="0"/>
    </xf>
    <xf numFmtId="0" fontId="21" fillId="15" borderId="30" xfId="0" applyFont="1" applyFill="1" applyBorder="1" applyAlignment="1">
      <alignment horizontal="center"/>
    </xf>
    <xf numFmtId="0" fontId="21" fillId="15" borderId="31" xfId="0" applyFont="1" applyFill="1" applyBorder="1" applyAlignment="1">
      <alignment horizontal="center"/>
    </xf>
    <xf numFmtId="168" fontId="49" fillId="0" borderId="32" xfId="0" applyNumberFormat="1" applyFont="1" applyBorder="1" applyAlignment="1">
      <alignment horizontal="center" vertical="center"/>
    </xf>
    <xf numFmtId="168" fontId="49" fillId="0" borderId="33" xfId="0" applyNumberFormat="1" applyFont="1" applyBorder="1" applyAlignment="1">
      <alignment horizontal="center" vertical="center"/>
    </xf>
    <xf numFmtId="168" fontId="49" fillId="0" borderId="34" xfId="0" applyNumberFormat="1" applyFont="1" applyBorder="1" applyAlignment="1">
      <alignment horizontal="center" vertical="center"/>
    </xf>
    <xf numFmtId="168" fontId="49" fillId="0" borderId="35" xfId="0" applyNumberFormat="1" applyFont="1" applyBorder="1" applyAlignment="1">
      <alignment horizontal="center" vertical="center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37" xfId="0" applyFont="1" applyBorder="1" applyAlignment="1" applyProtection="1">
      <alignment horizontal="center" vertical="center"/>
      <protection locked="0"/>
    </xf>
    <xf numFmtId="0" fontId="48" fillId="7" borderId="30" xfId="0" applyFont="1" applyFill="1" applyBorder="1" applyAlignment="1">
      <alignment horizontal="center"/>
    </xf>
    <xf numFmtId="0" fontId="48" fillId="7" borderId="31" xfId="0" applyFont="1" applyFill="1" applyBorder="1" applyAlignment="1">
      <alignment horizontal="center"/>
    </xf>
    <xf numFmtId="170" fontId="65" fillId="7" borderId="32" xfId="0" applyNumberFormat="1" applyFont="1" applyFill="1" applyBorder="1" applyAlignment="1">
      <alignment horizontal="center" vertical="center"/>
    </xf>
    <xf numFmtId="170" fontId="65" fillId="7" borderId="33" xfId="0" applyNumberFormat="1" applyFont="1" applyFill="1" applyBorder="1" applyAlignment="1">
      <alignment horizontal="center" vertical="center"/>
    </xf>
    <xf numFmtId="170" fontId="65" fillId="7" borderId="34" xfId="0" applyNumberFormat="1" applyFont="1" applyFill="1" applyBorder="1" applyAlignment="1">
      <alignment horizontal="center" vertical="center"/>
    </xf>
    <xf numFmtId="170" fontId="65" fillId="7" borderId="35" xfId="0" applyNumberFormat="1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0" fontId="75" fillId="0" borderId="42" xfId="0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21" fillId="18" borderId="30" xfId="0" applyFont="1" applyFill="1" applyBorder="1" applyAlignment="1">
      <alignment horizontal="center"/>
    </xf>
    <xf numFmtId="0" fontId="21" fillId="18" borderId="31" xfId="0" applyFont="1" applyFill="1" applyBorder="1" applyAlignment="1">
      <alignment horizontal="center"/>
    </xf>
    <xf numFmtId="168" fontId="49" fillId="18" borderId="32" xfId="0" applyNumberFormat="1" applyFont="1" applyFill="1" applyBorder="1" applyAlignment="1">
      <alignment horizontal="center" vertical="center"/>
    </xf>
    <xf numFmtId="168" fontId="49" fillId="18" borderId="33" xfId="0" applyNumberFormat="1" applyFont="1" applyFill="1" applyBorder="1" applyAlignment="1">
      <alignment horizontal="center" vertical="center"/>
    </xf>
    <xf numFmtId="168" fontId="49" fillId="18" borderId="34" xfId="0" applyNumberFormat="1" applyFont="1" applyFill="1" applyBorder="1" applyAlignment="1">
      <alignment horizontal="center" vertical="center"/>
    </xf>
    <xf numFmtId="168" fontId="49" fillId="18" borderId="35" xfId="0" applyNumberFormat="1" applyFont="1" applyFill="1" applyBorder="1" applyAlignment="1">
      <alignment horizontal="center" vertical="center"/>
    </xf>
    <xf numFmtId="0" fontId="60" fillId="0" borderId="0" xfId="0" applyFont="1" applyFill="1"/>
    <xf numFmtId="0" fontId="73" fillId="0" borderId="0" xfId="0" applyFont="1" applyFill="1"/>
    <xf numFmtId="9" fontId="60" fillId="30" borderId="0" xfId="2" applyFont="1" applyFill="1" applyAlignment="1">
      <alignment horizontal="center"/>
    </xf>
    <xf numFmtId="170" fontId="60" fillId="30" borderId="0" xfId="0" applyNumberFormat="1" applyFont="1" applyFill="1" applyAlignment="1">
      <alignment horizontal="right"/>
    </xf>
    <xf numFmtId="170" fontId="49" fillId="0" borderId="32" xfId="0" applyNumberFormat="1" applyFont="1" applyBorder="1" applyAlignment="1">
      <alignment horizontal="center" vertical="center"/>
    </xf>
    <xf numFmtId="170" fontId="49" fillId="0" borderId="33" xfId="0" applyNumberFormat="1" applyFont="1" applyBorder="1" applyAlignment="1">
      <alignment horizontal="center" vertical="center"/>
    </xf>
    <xf numFmtId="170" fontId="49" fillId="0" borderId="34" xfId="0" applyNumberFormat="1" applyFont="1" applyBorder="1" applyAlignment="1">
      <alignment horizontal="center" vertical="center"/>
    </xf>
    <xf numFmtId="170" fontId="49" fillId="0" borderId="35" xfId="0" applyNumberFormat="1" applyFont="1" applyBorder="1" applyAlignment="1">
      <alignment horizontal="center" vertical="center"/>
    </xf>
  </cellXfs>
  <cellStyles count="9">
    <cellStyle name="Currency 2 2 2" xfId="6" xr:uid="{073B1EFB-DE47-45E1-A5DE-A243B9EF215C}"/>
    <cellStyle name="Hipervínculo" xfId="8" builtinId="8"/>
    <cellStyle name="Moneda" xfId="1" builtinId="4"/>
    <cellStyle name="Moneda 2" xfId="5" xr:uid="{00000000-0005-0000-0000-000001000000}"/>
    <cellStyle name="Moneda 3" xfId="7" xr:uid="{1B4EDC0C-BED6-4541-8D6B-281D05E0D98F}"/>
    <cellStyle name="Normal" xfId="0" builtinId="0"/>
    <cellStyle name="Normal 2" xfId="3" xr:uid="{00000000-0005-0000-0000-000003000000}"/>
    <cellStyle name="Porcentaje" xfId="2" builtinId="5"/>
    <cellStyle name="Porcentaje 2" xfId="4" xr:uid="{00000000-0005-0000-0000-000005000000}"/>
  </cellStyles>
  <dxfs count="139"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FFC0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66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  <dxf>
      <font>
        <b/>
        <i val="0"/>
        <color rgb="FF002060"/>
      </font>
      <fill>
        <patternFill>
          <bgColor rgb="FF00FF00"/>
        </patternFill>
      </fill>
    </dxf>
  </dxfs>
  <tableStyles count="1" defaultTableStyle="TableStyleMedium2" defaultPivotStyle="PivotStyleLight16">
    <tableStyle name="Invisible" pivot="0" table="0" count="0" xr9:uid="{953E262B-3BD8-46AA-845C-88EF82956EDB}"/>
  </tableStyles>
  <colors>
    <mruColors>
      <color rgb="FFFF0066"/>
      <color rgb="FFFF66FF"/>
      <color rgb="FF6666FF"/>
      <color rgb="FFF8F8F8"/>
      <color rgb="FF9933FF"/>
      <color rgb="FFFF6600"/>
      <color rgb="FF0000FF"/>
      <color rgb="FF00FF00"/>
      <color rgb="FF3399FF"/>
      <color rgb="FF5E5A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4.jpeg"/><Relationship Id="rId6" Type="http://schemas.openxmlformats.org/officeDocument/2006/relationships/hyperlink" Target="https://multipoint.com.ar/download/PDF/celulares.pdf" TargetMode="External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5" Type="http://schemas.openxmlformats.org/officeDocument/2006/relationships/image" Target="../media/image8.pn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png"/><Relationship Id="rId4" Type="http://schemas.openxmlformats.org/officeDocument/2006/relationships/image" Target="../media/image7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8" Type="http://schemas.openxmlformats.org/officeDocument/2006/relationships/image" Target="../media/image10.png"/><Relationship Id="rId3" Type="http://schemas.openxmlformats.org/officeDocument/2006/relationships/image" Target="../media/image6.jpe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26" Type="http://schemas.openxmlformats.org/officeDocument/2006/relationships/image" Target="../media/image71.png"/><Relationship Id="rId39" Type="http://schemas.openxmlformats.org/officeDocument/2006/relationships/image" Target="../media/image84.png"/><Relationship Id="rId21" Type="http://schemas.openxmlformats.org/officeDocument/2006/relationships/image" Target="../media/image66.svg"/><Relationship Id="rId34" Type="http://schemas.openxmlformats.org/officeDocument/2006/relationships/image" Target="../media/image79.svg"/><Relationship Id="rId42" Type="http://schemas.openxmlformats.org/officeDocument/2006/relationships/image" Target="../media/image87.svg"/><Relationship Id="rId47" Type="http://schemas.openxmlformats.org/officeDocument/2006/relationships/image" Target="../media/image92.png"/><Relationship Id="rId50" Type="http://schemas.openxmlformats.org/officeDocument/2006/relationships/image" Target="../media/image95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6" Type="http://schemas.openxmlformats.org/officeDocument/2006/relationships/image" Target="../media/image61.jpeg"/><Relationship Id="rId29" Type="http://schemas.openxmlformats.org/officeDocument/2006/relationships/image" Target="../media/image74.svg"/><Relationship Id="rId11" Type="http://schemas.openxmlformats.org/officeDocument/2006/relationships/image" Target="../media/image56.png"/><Relationship Id="rId24" Type="http://schemas.openxmlformats.org/officeDocument/2006/relationships/image" Target="../media/image69.png"/><Relationship Id="rId32" Type="http://schemas.openxmlformats.org/officeDocument/2006/relationships/image" Target="../media/image77.jpeg"/><Relationship Id="rId37" Type="http://schemas.openxmlformats.org/officeDocument/2006/relationships/image" Target="../media/image82.png"/><Relationship Id="rId40" Type="http://schemas.openxmlformats.org/officeDocument/2006/relationships/image" Target="../media/image85.svg"/><Relationship Id="rId45" Type="http://schemas.openxmlformats.org/officeDocument/2006/relationships/image" Target="../media/image90.jpeg"/><Relationship Id="rId53" Type="http://schemas.openxmlformats.org/officeDocument/2006/relationships/image" Target="../media/image98.png"/><Relationship Id="rId5" Type="http://schemas.openxmlformats.org/officeDocument/2006/relationships/image" Target="../media/image50.png"/><Relationship Id="rId10" Type="http://schemas.openxmlformats.org/officeDocument/2006/relationships/image" Target="../media/image55.svg"/><Relationship Id="rId19" Type="http://schemas.openxmlformats.org/officeDocument/2006/relationships/image" Target="../media/image64.svg"/><Relationship Id="rId31" Type="http://schemas.openxmlformats.org/officeDocument/2006/relationships/image" Target="../media/image76.jpeg"/><Relationship Id="rId44" Type="http://schemas.openxmlformats.org/officeDocument/2006/relationships/image" Target="../media/image89.svg"/><Relationship Id="rId52" Type="http://schemas.openxmlformats.org/officeDocument/2006/relationships/image" Target="../media/image97.jpeg"/><Relationship Id="rId4" Type="http://schemas.openxmlformats.org/officeDocument/2006/relationships/image" Target="../media/image49.svg"/><Relationship Id="rId9" Type="http://schemas.openxmlformats.org/officeDocument/2006/relationships/image" Target="../media/image54.png"/><Relationship Id="rId14" Type="http://schemas.openxmlformats.org/officeDocument/2006/relationships/image" Target="../media/image59.svg"/><Relationship Id="rId22" Type="http://schemas.openxmlformats.org/officeDocument/2006/relationships/image" Target="../media/image67.png"/><Relationship Id="rId27" Type="http://schemas.openxmlformats.org/officeDocument/2006/relationships/image" Target="../media/image72.svg"/><Relationship Id="rId30" Type="http://schemas.openxmlformats.org/officeDocument/2006/relationships/image" Target="../media/image75.jpeg"/><Relationship Id="rId35" Type="http://schemas.openxmlformats.org/officeDocument/2006/relationships/image" Target="../media/image80.png"/><Relationship Id="rId43" Type="http://schemas.openxmlformats.org/officeDocument/2006/relationships/image" Target="../media/image88.jpeg"/><Relationship Id="rId48" Type="http://schemas.openxmlformats.org/officeDocument/2006/relationships/image" Target="../media/image93.png"/><Relationship Id="rId8" Type="http://schemas.openxmlformats.org/officeDocument/2006/relationships/image" Target="../media/image53.svg"/><Relationship Id="rId51" Type="http://schemas.openxmlformats.org/officeDocument/2006/relationships/image" Target="../media/image96.svg"/><Relationship Id="rId3" Type="http://schemas.openxmlformats.org/officeDocument/2006/relationships/image" Target="../media/image48.png"/><Relationship Id="rId12" Type="http://schemas.openxmlformats.org/officeDocument/2006/relationships/image" Target="../media/image57.svg"/><Relationship Id="rId17" Type="http://schemas.openxmlformats.org/officeDocument/2006/relationships/image" Target="../media/image62.png"/><Relationship Id="rId25" Type="http://schemas.openxmlformats.org/officeDocument/2006/relationships/image" Target="../media/image70.svg"/><Relationship Id="rId33" Type="http://schemas.openxmlformats.org/officeDocument/2006/relationships/image" Target="../media/image78.png"/><Relationship Id="rId38" Type="http://schemas.openxmlformats.org/officeDocument/2006/relationships/image" Target="../media/image83.svg"/><Relationship Id="rId46" Type="http://schemas.openxmlformats.org/officeDocument/2006/relationships/image" Target="../media/image91.jpeg"/><Relationship Id="rId20" Type="http://schemas.openxmlformats.org/officeDocument/2006/relationships/image" Target="../media/image65.png"/><Relationship Id="rId41" Type="http://schemas.openxmlformats.org/officeDocument/2006/relationships/image" Target="../media/image86.png"/><Relationship Id="rId1" Type="http://schemas.openxmlformats.org/officeDocument/2006/relationships/hyperlink" Target="https://multipoint.com.ar/download/PDF/Tablet.pdf" TargetMode="External"/><Relationship Id="rId6" Type="http://schemas.openxmlformats.org/officeDocument/2006/relationships/image" Target="../media/image51.svg"/><Relationship Id="rId15" Type="http://schemas.openxmlformats.org/officeDocument/2006/relationships/image" Target="../media/image60.jpeg"/><Relationship Id="rId23" Type="http://schemas.openxmlformats.org/officeDocument/2006/relationships/image" Target="../media/image68.svg"/><Relationship Id="rId28" Type="http://schemas.openxmlformats.org/officeDocument/2006/relationships/image" Target="../media/image73.png"/><Relationship Id="rId36" Type="http://schemas.openxmlformats.org/officeDocument/2006/relationships/image" Target="../media/image81.svg"/><Relationship Id="rId49" Type="http://schemas.openxmlformats.org/officeDocument/2006/relationships/image" Target="../media/image9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svg"/><Relationship Id="rId13" Type="http://schemas.openxmlformats.org/officeDocument/2006/relationships/image" Target="../media/image111.png"/><Relationship Id="rId18" Type="http://schemas.openxmlformats.org/officeDocument/2006/relationships/image" Target="../media/image115.jpe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12" Type="http://schemas.openxmlformats.org/officeDocument/2006/relationships/image" Target="../media/image110.jpeg"/><Relationship Id="rId17" Type="http://schemas.openxmlformats.org/officeDocument/2006/relationships/image" Target="../media/image114.png"/><Relationship Id="rId2" Type="http://schemas.openxmlformats.org/officeDocument/2006/relationships/image" Target="../media/image100.svg"/><Relationship Id="rId16" Type="http://schemas.openxmlformats.org/officeDocument/2006/relationships/image" Target="../media/image113.png"/><Relationship Id="rId1" Type="http://schemas.openxmlformats.org/officeDocument/2006/relationships/image" Target="../media/image99.png"/><Relationship Id="rId6" Type="http://schemas.openxmlformats.org/officeDocument/2006/relationships/image" Target="../media/image104.svg"/><Relationship Id="rId11" Type="http://schemas.openxmlformats.org/officeDocument/2006/relationships/image" Target="../media/image109.jpeg"/><Relationship Id="rId5" Type="http://schemas.openxmlformats.org/officeDocument/2006/relationships/image" Target="../media/image103.png"/><Relationship Id="rId15" Type="http://schemas.openxmlformats.org/officeDocument/2006/relationships/hyperlink" Target="https://multipoint.com.ar/download/PDF/Quantum.pdf" TargetMode="External"/><Relationship Id="rId10" Type="http://schemas.openxmlformats.org/officeDocument/2006/relationships/image" Target="../media/image108.svg"/><Relationship Id="rId4" Type="http://schemas.openxmlformats.org/officeDocument/2006/relationships/image" Target="../media/image102.svg"/><Relationship Id="rId9" Type="http://schemas.openxmlformats.org/officeDocument/2006/relationships/image" Target="../media/image107.png"/><Relationship Id="rId14" Type="http://schemas.openxmlformats.org/officeDocument/2006/relationships/image" Target="../media/image1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13" Type="http://schemas.openxmlformats.org/officeDocument/2006/relationships/image" Target="../media/image127.png"/><Relationship Id="rId3" Type="http://schemas.openxmlformats.org/officeDocument/2006/relationships/image" Target="../media/image118.jpeg"/><Relationship Id="rId7" Type="http://schemas.openxmlformats.org/officeDocument/2006/relationships/image" Target="../media/image121.jpeg"/><Relationship Id="rId12" Type="http://schemas.openxmlformats.org/officeDocument/2006/relationships/image" Target="../media/image126.png"/><Relationship Id="rId2" Type="http://schemas.openxmlformats.org/officeDocument/2006/relationships/image" Target="../media/image117.jpeg"/><Relationship Id="rId1" Type="http://schemas.openxmlformats.org/officeDocument/2006/relationships/image" Target="../media/image116.jpeg"/><Relationship Id="rId6" Type="http://schemas.openxmlformats.org/officeDocument/2006/relationships/image" Target="../media/image120.png"/><Relationship Id="rId11" Type="http://schemas.openxmlformats.org/officeDocument/2006/relationships/image" Target="../media/image125.jpeg"/><Relationship Id="rId5" Type="http://schemas.openxmlformats.org/officeDocument/2006/relationships/hyperlink" Target="https://multipoint.com.ar/download/PDF/TCL_Celulares_Tablet.pdf" TargetMode="External"/><Relationship Id="rId15" Type="http://schemas.openxmlformats.org/officeDocument/2006/relationships/image" Target="../media/image129.jpeg"/><Relationship Id="rId10" Type="http://schemas.openxmlformats.org/officeDocument/2006/relationships/image" Target="../media/image124.jpeg"/><Relationship Id="rId4" Type="http://schemas.openxmlformats.org/officeDocument/2006/relationships/image" Target="../media/image119.png"/><Relationship Id="rId9" Type="http://schemas.openxmlformats.org/officeDocument/2006/relationships/image" Target="../media/image123.jpeg"/><Relationship Id="rId14" Type="http://schemas.openxmlformats.org/officeDocument/2006/relationships/image" Target="../media/image1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hyperlink" Target="https://multipoint.com.ar/download/PDF/Celular_ZTE.pdf" TargetMode="External"/><Relationship Id="rId7" Type="http://schemas.openxmlformats.org/officeDocument/2006/relationships/image" Target="../media/image134.jpeg"/><Relationship Id="rId2" Type="http://schemas.openxmlformats.org/officeDocument/2006/relationships/image" Target="../media/image131.jpeg"/><Relationship Id="rId1" Type="http://schemas.openxmlformats.org/officeDocument/2006/relationships/image" Target="../media/image130.png"/><Relationship Id="rId6" Type="http://schemas.openxmlformats.org/officeDocument/2006/relationships/image" Target="../media/image133.jpeg"/><Relationship Id="rId5" Type="http://schemas.openxmlformats.org/officeDocument/2006/relationships/image" Target="../media/image132.jpeg"/><Relationship Id="rId10" Type="http://schemas.openxmlformats.org/officeDocument/2006/relationships/image" Target="../media/image137.png"/><Relationship Id="rId4" Type="http://schemas.openxmlformats.org/officeDocument/2006/relationships/image" Target="../media/image120.png"/><Relationship Id="rId9" Type="http://schemas.openxmlformats.org/officeDocument/2006/relationships/image" Target="../media/image13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multipoint.com.ar/download/PDF/Celulares_Alcatel.pdf" TargetMode="External"/><Relationship Id="rId7" Type="http://schemas.openxmlformats.org/officeDocument/2006/relationships/image" Target="../media/image142.jpeg"/><Relationship Id="rId2" Type="http://schemas.openxmlformats.org/officeDocument/2006/relationships/image" Target="../media/image139.png"/><Relationship Id="rId1" Type="http://schemas.openxmlformats.org/officeDocument/2006/relationships/image" Target="../media/image138.jpeg"/><Relationship Id="rId6" Type="http://schemas.openxmlformats.org/officeDocument/2006/relationships/image" Target="../media/image141.jpeg"/><Relationship Id="rId5" Type="http://schemas.openxmlformats.org/officeDocument/2006/relationships/image" Target="../media/image140.jpeg"/><Relationship Id="rId4" Type="http://schemas.openxmlformats.org/officeDocument/2006/relationships/image" Target="../media/image1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Relationship Id="rId5" Type="http://schemas.openxmlformats.org/officeDocument/2006/relationships/image" Target="../media/image47.png"/><Relationship Id="rId4" Type="http://schemas.openxmlformats.org/officeDocument/2006/relationships/hyperlink" Target="https://multipoint.com.ar/download/PDF/Celular_Noblex.pdf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svg"/><Relationship Id="rId13" Type="http://schemas.openxmlformats.org/officeDocument/2006/relationships/image" Target="../media/image71.png"/><Relationship Id="rId3" Type="http://schemas.openxmlformats.org/officeDocument/2006/relationships/image" Target="../media/image113.png"/><Relationship Id="rId7" Type="http://schemas.openxmlformats.org/officeDocument/2006/relationships/image" Target="../media/image65.png"/><Relationship Id="rId12" Type="http://schemas.openxmlformats.org/officeDocument/2006/relationships/image" Target="../media/image70.svg"/><Relationship Id="rId2" Type="http://schemas.openxmlformats.org/officeDocument/2006/relationships/hyperlink" Target="https://multipoint.com.ar/download/PDF/celulares_Kodak.pdf" TargetMode="External"/><Relationship Id="rId16" Type="http://schemas.openxmlformats.org/officeDocument/2006/relationships/image" Target="../media/image149.png"/><Relationship Id="rId1" Type="http://schemas.openxmlformats.org/officeDocument/2006/relationships/image" Target="../media/image146.png"/><Relationship Id="rId6" Type="http://schemas.openxmlformats.org/officeDocument/2006/relationships/image" Target="../media/image64.sv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5" Type="http://schemas.openxmlformats.org/officeDocument/2006/relationships/image" Target="../media/image148.png"/><Relationship Id="rId10" Type="http://schemas.openxmlformats.org/officeDocument/2006/relationships/image" Target="../media/image68.svg"/><Relationship Id="rId4" Type="http://schemas.openxmlformats.org/officeDocument/2006/relationships/image" Target="../media/image147.png"/><Relationship Id="rId9" Type="http://schemas.openxmlformats.org/officeDocument/2006/relationships/image" Target="../media/image67.png"/><Relationship Id="rId14" Type="http://schemas.openxmlformats.org/officeDocument/2006/relationships/image" Target="../media/image72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1381125</xdr:colOff>
      <xdr:row>10</xdr:row>
      <xdr:rowOff>321469</xdr:rowOff>
    </xdr:from>
    <xdr:to>
      <xdr:col>6</xdr:col>
      <xdr:colOff>8869</xdr:colOff>
      <xdr:row>35</xdr:row>
      <xdr:rowOff>4236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A4FE72-1FAB-6BE5-6A85-072BC40C5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" y="2547938"/>
          <a:ext cx="5247619" cy="42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9</xdr:row>
      <xdr:rowOff>59531</xdr:rowOff>
    </xdr:from>
    <xdr:to>
      <xdr:col>12</xdr:col>
      <xdr:colOff>654843</xdr:colOff>
      <xdr:row>19</xdr:row>
      <xdr:rowOff>176414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FF6599-0C6E-0461-8582-13C066F4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6438" y="2119312"/>
          <a:ext cx="2607468" cy="210522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0</xdr:row>
      <xdr:rowOff>0</xdr:rowOff>
    </xdr:from>
    <xdr:to>
      <xdr:col>1</xdr:col>
      <xdr:colOff>1167078</xdr:colOff>
      <xdr:row>3</xdr:row>
      <xdr:rowOff>100096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1EC87A-0E6E-E0C3-3C94-BA239519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" y="0"/>
          <a:ext cx="1905266" cy="600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84</xdr:row>
      <xdr:rowOff>182671</xdr:rowOff>
    </xdr:from>
    <xdr:to>
      <xdr:col>4</xdr:col>
      <xdr:colOff>13048</xdr:colOff>
      <xdr:row>86</xdr:row>
      <xdr:rowOff>43058</xdr:rowOff>
    </xdr:to>
    <xdr:sp macro="" textlink="">
      <xdr:nvSpPr>
        <xdr:cNvPr id="2" name="Rectángulo redondeado 62">
          <a:extLst>
            <a:ext uri="{FF2B5EF4-FFF2-40B4-BE49-F238E27FC236}">
              <a16:creationId xmlns:a16="http://schemas.microsoft.com/office/drawing/2014/main" id="{FFD15A95-6CED-42F1-A871-7719951AAF00}"/>
            </a:ext>
          </a:extLst>
        </xdr:cNvPr>
        <xdr:cNvSpPr/>
      </xdr:nvSpPr>
      <xdr:spPr>
        <a:xfrm>
          <a:off x="2155031" y="16494234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84</xdr:row>
      <xdr:rowOff>182671</xdr:rowOff>
    </xdr:from>
    <xdr:to>
      <xdr:col>11</xdr:col>
      <xdr:colOff>13048</xdr:colOff>
      <xdr:row>86</xdr:row>
      <xdr:rowOff>43058</xdr:rowOff>
    </xdr:to>
    <xdr:sp macro="" textlink="">
      <xdr:nvSpPr>
        <xdr:cNvPr id="3" name="Rectángulo redondeado 62">
          <a:extLst>
            <a:ext uri="{FF2B5EF4-FFF2-40B4-BE49-F238E27FC236}">
              <a16:creationId xmlns:a16="http://schemas.microsoft.com/office/drawing/2014/main" id="{D8C00D37-7AC5-4D1A-A033-9C986424B110}"/>
            </a:ext>
          </a:extLst>
        </xdr:cNvPr>
        <xdr:cNvSpPr/>
      </xdr:nvSpPr>
      <xdr:spPr>
        <a:xfrm>
          <a:off x="10179844" y="16494234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84</xdr:row>
      <xdr:rowOff>182671</xdr:rowOff>
    </xdr:from>
    <xdr:to>
      <xdr:col>5</xdr:col>
      <xdr:colOff>13048</xdr:colOff>
      <xdr:row>86</xdr:row>
      <xdr:rowOff>43058</xdr:rowOff>
    </xdr:to>
    <xdr:sp macro="" textlink="">
      <xdr:nvSpPr>
        <xdr:cNvPr id="4" name="Rectángulo redondeado 62">
          <a:extLst>
            <a:ext uri="{FF2B5EF4-FFF2-40B4-BE49-F238E27FC236}">
              <a16:creationId xmlns:a16="http://schemas.microsoft.com/office/drawing/2014/main" id="{F257E4F6-3E85-4E19-BE0E-9E7F332CC0BB}"/>
            </a:ext>
          </a:extLst>
        </xdr:cNvPr>
        <xdr:cNvSpPr/>
      </xdr:nvSpPr>
      <xdr:spPr>
        <a:xfrm>
          <a:off x="3786188" y="16494234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 editAs="oneCell">
    <xdr:from>
      <xdr:col>4</xdr:col>
      <xdr:colOff>11907</xdr:colOff>
      <xdr:row>67</xdr:row>
      <xdr:rowOff>95250</xdr:rowOff>
    </xdr:from>
    <xdr:to>
      <xdr:col>6</xdr:col>
      <xdr:colOff>239490</xdr:colOff>
      <xdr:row>81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ED88B0-4CC8-45D0-82B3-75AACF46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8095" y="13168313"/>
          <a:ext cx="2870770" cy="2714625"/>
        </a:xfrm>
        <a:prstGeom prst="rect">
          <a:avLst/>
        </a:prstGeom>
      </xdr:spPr>
    </xdr:pic>
    <xdr:clientData/>
  </xdr:twoCellAnchor>
  <xdr:twoCellAnchor editAs="oneCell">
    <xdr:from>
      <xdr:col>11</xdr:col>
      <xdr:colOff>35718</xdr:colOff>
      <xdr:row>65</xdr:row>
      <xdr:rowOff>23813</xdr:rowOff>
    </xdr:from>
    <xdr:to>
      <xdr:col>13</xdr:col>
      <xdr:colOff>540152</xdr:colOff>
      <xdr:row>81</xdr:row>
      <xdr:rowOff>90087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23F65DC-5E52-44BA-839A-0C4D8C0A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6718" y="12715876"/>
          <a:ext cx="3123809" cy="311427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84</xdr:row>
      <xdr:rowOff>182671</xdr:rowOff>
    </xdr:from>
    <xdr:to>
      <xdr:col>12</xdr:col>
      <xdr:colOff>13048</xdr:colOff>
      <xdr:row>86</xdr:row>
      <xdr:rowOff>43058</xdr:rowOff>
    </xdr:to>
    <xdr:sp macro="" textlink="">
      <xdr:nvSpPr>
        <xdr:cNvPr id="7" name="Rectángulo redondeado 62">
          <a:extLst>
            <a:ext uri="{FF2B5EF4-FFF2-40B4-BE49-F238E27FC236}">
              <a16:creationId xmlns:a16="http://schemas.microsoft.com/office/drawing/2014/main" id="{25B6192C-1412-4DCE-97B0-D4F7EB04EFB9}"/>
            </a:ext>
          </a:extLst>
        </xdr:cNvPr>
        <xdr:cNvSpPr/>
      </xdr:nvSpPr>
      <xdr:spPr>
        <a:xfrm>
          <a:off x="11811000" y="16494234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84</xdr:row>
      <xdr:rowOff>182671</xdr:rowOff>
    </xdr:from>
    <xdr:to>
      <xdr:col>13</xdr:col>
      <xdr:colOff>13048</xdr:colOff>
      <xdr:row>86</xdr:row>
      <xdr:rowOff>43058</xdr:rowOff>
    </xdr:to>
    <xdr:sp macro="" textlink="">
      <xdr:nvSpPr>
        <xdr:cNvPr id="8" name="Rectángulo redondeado 62">
          <a:extLst>
            <a:ext uri="{FF2B5EF4-FFF2-40B4-BE49-F238E27FC236}">
              <a16:creationId xmlns:a16="http://schemas.microsoft.com/office/drawing/2014/main" id="{06E4FC64-BD84-4271-8F01-F36B433E77A1}"/>
            </a:ext>
          </a:extLst>
        </xdr:cNvPr>
        <xdr:cNvSpPr/>
      </xdr:nvSpPr>
      <xdr:spPr>
        <a:xfrm>
          <a:off x="13120688" y="16494234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13</xdr:col>
      <xdr:colOff>0</xdr:colOff>
      <xdr:row>84</xdr:row>
      <xdr:rowOff>182671</xdr:rowOff>
    </xdr:from>
    <xdr:to>
      <xdr:col>14</xdr:col>
      <xdr:colOff>13048</xdr:colOff>
      <xdr:row>86</xdr:row>
      <xdr:rowOff>43058</xdr:rowOff>
    </xdr:to>
    <xdr:sp macro="" textlink="">
      <xdr:nvSpPr>
        <xdr:cNvPr id="9" name="Rectángulo redondeado 62">
          <a:extLst>
            <a:ext uri="{FF2B5EF4-FFF2-40B4-BE49-F238E27FC236}">
              <a16:creationId xmlns:a16="http://schemas.microsoft.com/office/drawing/2014/main" id="{25FE1A86-05B0-4173-965B-1AF53B45CCC8}"/>
            </a:ext>
          </a:extLst>
        </xdr:cNvPr>
        <xdr:cNvSpPr/>
      </xdr:nvSpPr>
      <xdr:spPr>
        <a:xfrm>
          <a:off x="14430375" y="16494234"/>
          <a:ext cx="1310829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14</xdr:col>
      <xdr:colOff>0</xdr:colOff>
      <xdr:row>84</xdr:row>
      <xdr:rowOff>182671</xdr:rowOff>
    </xdr:from>
    <xdr:to>
      <xdr:col>15</xdr:col>
      <xdr:colOff>13048</xdr:colOff>
      <xdr:row>86</xdr:row>
      <xdr:rowOff>43058</xdr:rowOff>
    </xdr:to>
    <xdr:sp macro="" textlink="">
      <xdr:nvSpPr>
        <xdr:cNvPr id="10" name="Rectángulo redondeado 62">
          <a:extLst>
            <a:ext uri="{FF2B5EF4-FFF2-40B4-BE49-F238E27FC236}">
              <a16:creationId xmlns:a16="http://schemas.microsoft.com/office/drawing/2014/main" id="{DB4E38E7-5C4F-4438-8B3B-3C3C0EA25ADD}"/>
            </a:ext>
          </a:extLst>
        </xdr:cNvPr>
        <xdr:cNvSpPr/>
      </xdr:nvSpPr>
      <xdr:spPr>
        <a:xfrm>
          <a:off x="15728156" y="16494234"/>
          <a:ext cx="1310830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0</xdr:colOff>
      <xdr:row>111</xdr:row>
      <xdr:rowOff>182671</xdr:rowOff>
    </xdr:from>
    <xdr:to>
      <xdr:col>4</xdr:col>
      <xdr:colOff>13048</xdr:colOff>
      <xdr:row>113</xdr:row>
      <xdr:rowOff>43058</xdr:rowOff>
    </xdr:to>
    <xdr:sp macro="" textlink="">
      <xdr:nvSpPr>
        <xdr:cNvPr id="11" name="Rectángulo redondeado 62">
          <a:extLst>
            <a:ext uri="{FF2B5EF4-FFF2-40B4-BE49-F238E27FC236}">
              <a16:creationId xmlns:a16="http://schemas.microsoft.com/office/drawing/2014/main" id="{A7A7474C-900E-4B86-B8B0-84FDFEE55B73}"/>
            </a:ext>
          </a:extLst>
        </xdr:cNvPr>
        <xdr:cNvSpPr/>
      </xdr:nvSpPr>
      <xdr:spPr>
        <a:xfrm>
          <a:off x="2155031" y="21637734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111</xdr:row>
      <xdr:rowOff>182671</xdr:rowOff>
    </xdr:from>
    <xdr:to>
      <xdr:col>5</xdr:col>
      <xdr:colOff>13048</xdr:colOff>
      <xdr:row>113</xdr:row>
      <xdr:rowOff>43058</xdr:rowOff>
    </xdr:to>
    <xdr:sp macro="" textlink="">
      <xdr:nvSpPr>
        <xdr:cNvPr id="12" name="Rectángulo redondeado 62">
          <a:extLst>
            <a:ext uri="{FF2B5EF4-FFF2-40B4-BE49-F238E27FC236}">
              <a16:creationId xmlns:a16="http://schemas.microsoft.com/office/drawing/2014/main" id="{975DDB85-6E46-4513-B801-75D0F30199E5}"/>
            </a:ext>
          </a:extLst>
        </xdr:cNvPr>
        <xdr:cNvSpPr/>
      </xdr:nvSpPr>
      <xdr:spPr>
        <a:xfrm>
          <a:off x="3786188" y="21637734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 editAs="oneCell">
    <xdr:from>
      <xdr:col>4</xdr:col>
      <xdr:colOff>59531</xdr:colOff>
      <xdr:row>94</xdr:row>
      <xdr:rowOff>166689</xdr:rowOff>
    </xdr:from>
    <xdr:to>
      <xdr:col>5</xdr:col>
      <xdr:colOff>875702</xdr:colOff>
      <xdr:row>108</xdr:row>
      <xdr:rowOff>166688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7BC966D-62F8-4B4E-9EB6-EF72411E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5719" y="18383252"/>
          <a:ext cx="2149671" cy="266699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139</xdr:row>
      <xdr:rowOff>182671</xdr:rowOff>
    </xdr:from>
    <xdr:to>
      <xdr:col>4</xdr:col>
      <xdr:colOff>13048</xdr:colOff>
      <xdr:row>141</xdr:row>
      <xdr:rowOff>43058</xdr:rowOff>
    </xdr:to>
    <xdr:sp macro="" textlink="">
      <xdr:nvSpPr>
        <xdr:cNvPr id="14" name="Rectángulo redondeado 62">
          <a:extLst>
            <a:ext uri="{FF2B5EF4-FFF2-40B4-BE49-F238E27FC236}">
              <a16:creationId xmlns:a16="http://schemas.microsoft.com/office/drawing/2014/main" id="{40F7CA57-2745-4B04-A10F-C13CD1470E68}"/>
            </a:ext>
          </a:extLst>
        </xdr:cNvPr>
        <xdr:cNvSpPr/>
      </xdr:nvSpPr>
      <xdr:spPr>
        <a:xfrm>
          <a:off x="2155031" y="27138421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139</xdr:row>
      <xdr:rowOff>182671</xdr:rowOff>
    </xdr:from>
    <xdr:to>
      <xdr:col>5</xdr:col>
      <xdr:colOff>13048</xdr:colOff>
      <xdr:row>141</xdr:row>
      <xdr:rowOff>43058</xdr:rowOff>
    </xdr:to>
    <xdr:sp macro="" textlink="">
      <xdr:nvSpPr>
        <xdr:cNvPr id="15" name="Rectángulo redondeado 62">
          <a:extLst>
            <a:ext uri="{FF2B5EF4-FFF2-40B4-BE49-F238E27FC236}">
              <a16:creationId xmlns:a16="http://schemas.microsoft.com/office/drawing/2014/main" id="{15978D57-56E1-4B1F-96A6-BF729F85E9CB}"/>
            </a:ext>
          </a:extLst>
        </xdr:cNvPr>
        <xdr:cNvSpPr/>
      </xdr:nvSpPr>
      <xdr:spPr>
        <a:xfrm>
          <a:off x="3786188" y="27138421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139</xdr:row>
      <xdr:rowOff>182671</xdr:rowOff>
    </xdr:from>
    <xdr:to>
      <xdr:col>6</xdr:col>
      <xdr:colOff>13048</xdr:colOff>
      <xdr:row>141</xdr:row>
      <xdr:rowOff>43058</xdr:rowOff>
    </xdr:to>
    <xdr:sp macro="" textlink="">
      <xdr:nvSpPr>
        <xdr:cNvPr id="16" name="Rectángulo redondeado 62">
          <a:extLst>
            <a:ext uri="{FF2B5EF4-FFF2-40B4-BE49-F238E27FC236}">
              <a16:creationId xmlns:a16="http://schemas.microsoft.com/office/drawing/2014/main" id="{3D144BC5-BBC0-4CFE-8DBC-2D2B4C732E9D}"/>
            </a:ext>
          </a:extLst>
        </xdr:cNvPr>
        <xdr:cNvSpPr/>
      </xdr:nvSpPr>
      <xdr:spPr>
        <a:xfrm>
          <a:off x="5119688" y="2713842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139</xdr:row>
      <xdr:rowOff>182671</xdr:rowOff>
    </xdr:from>
    <xdr:to>
      <xdr:col>7</xdr:col>
      <xdr:colOff>13048</xdr:colOff>
      <xdr:row>141</xdr:row>
      <xdr:rowOff>43058</xdr:rowOff>
    </xdr:to>
    <xdr:sp macro="" textlink="">
      <xdr:nvSpPr>
        <xdr:cNvPr id="17" name="Rectángulo redondeado 62">
          <a:extLst>
            <a:ext uri="{FF2B5EF4-FFF2-40B4-BE49-F238E27FC236}">
              <a16:creationId xmlns:a16="http://schemas.microsoft.com/office/drawing/2014/main" id="{7197E8FA-3857-4035-A0B9-47F47BEA6082}"/>
            </a:ext>
          </a:extLst>
        </xdr:cNvPr>
        <xdr:cNvSpPr/>
      </xdr:nvSpPr>
      <xdr:spPr>
        <a:xfrm>
          <a:off x="6429375" y="27138421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139</xdr:row>
      <xdr:rowOff>182671</xdr:rowOff>
    </xdr:from>
    <xdr:to>
      <xdr:col>11</xdr:col>
      <xdr:colOff>13048</xdr:colOff>
      <xdr:row>141</xdr:row>
      <xdr:rowOff>43058</xdr:rowOff>
    </xdr:to>
    <xdr:sp macro="" textlink="">
      <xdr:nvSpPr>
        <xdr:cNvPr id="18" name="Rectángulo redondeado 62">
          <a:extLst>
            <a:ext uri="{FF2B5EF4-FFF2-40B4-BE49-F238E27FC236}">
              <a16:creationId xmlns:a16="http://schemas.microsoft.com/office/drawing/2014/main" id="{D5F59201-ED11-4ED2-ABE7-42F404ED2BED}"/>
            </a:ext>
          </a:extLst>
        </xdr:cNvPr>
        <xdr:cNvSpPr/>
      </xdr:nvSpPr>
      <xdr:spPr>
        <a:xfrm>
          <a:off x="10179844" y="27138421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139</xdr:row>
      <xdr:rowOff>182671</xdr:rowOff>
    </xdr:from>
    <xdr:to>
      <xdr:col>12</xdr:col>
      <xdr:colOff>13048</xdr:colOff>
      <xdr:row>141</xdr:row>
      <xdr:rowOff>43058</xdr:rowOff>
    </xdr:to>
    <xdr:sp macro="" textlink="">
      <xdr:nvSpPr>
        <xdr:cNvPr id="19" name="Rectángulo redondeado 62">
          <a:extLst>
            <a:ext uri="{FF2B5EF4-FFF2-40B4-BE49-F238E27FC236}">
              <a16:creationId xmlns:a16="http://schemas.microsoft.com/office/drawing/2014/main" id="{23A8A7A6-0467-4141-9614-1593472F3597}"/>
            </a:ext>
          </a:extLst>
        </xdr:cNvPr>
        <xdr:cNvSpPr/>
      </xdr:nvSpPr>
      <xdr:spPr>
        <a:xfrm>
          <a:off x="11811000" y="27138421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139</xdr:row>
      <xdr:rowOff>182671</xdr:rowOff>
    </xdr:from>
    <xdr:to>
      <xdr:col>13</xdr:col>
      <xdr:colOff>13048</xdr:colOff>
      <xdr:row>141</xdr:row>
      <xdr:rowOff>43058</xdr:rowOff>
    </xdr:to>
    <xdr:sp macro="" textlink="">
      <xdr:nvSpPr>
        <xdr:cNvPr id="20" name="Rectángulo redondeado 62">
          <a:extLst>
            <a:ext uri="{FF2B5EF4-FFF2-40B4-BE49-F238E27FC236}">
              <a16:creationId xmlns:a16="http://schemas.microsoft.com/office/drawing/2014/main" id="{F2FD07A8-989F-4AB6-9A64-4BF801E05BE7}"/>
            </a:ext>
          </a:extLst>
        </xdr:cNvPr>
        <xdr:cNvSpPr/>
      </xdr:nvSpPr>
      <xdr:spPr>
        <a:xfrm>
          <a:off x="13120688" y="2713842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13</xdr:col>
      <xdr:colOff>0</xdr:colOff>
      <xdr:row>139</xdr:row>
      <xdr:rowOff>182671</xdr:rowOff>
    </xdr:from>
    <xdr:to>
      <xdr:col>14</xdr:col>
      <xdr:colOff>13048</xdr:colOff>
      <xdr:row>141</xdr:row>
      <xdr:rowOff>43058</xdr:rowOff>
    </xdr:to>
    <xdr:sp macro="" textlink="">
      <xdr:nvSpPr>
        <xdr:cNvPr id="21" name="Rectángulo redondeado 62">
          <a:extLst>
            <a:ext uri="{FF2B5EF4-FFF2-40B4-BE49-F238E27FC236}">
              <a16:creationId xmlns:a16="http://schemas.microsoft.com/office/drawing/2014/main" id="{601E7EA1-1066-45D3-8B8A-AD84F0CE3C4D}"/>
            </a:ext>
          </a:extLst>
        </xdr:cNvPr>
        <xdr:cNvSpPr/>
      </xdr:nvSpPr>
      <xdr:spPr>
        <a:xfrm>
          <a:off x="14430375" y="27138421"/>
          <a:ext cx="1310829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142875</xdr:colOff>
      <xdr:row>94</xdr:row>
      <xdr:rowOff>59532</xdr:rowOff>
    </xdr:from>
    <xdr:to>
      <xdr:col>3</xdr:col>
      <xdr:colOff>1404937</xdr:colOff>
      <xdr:row>100</xdr:row>
      <xdr:rowOff>169069</xdr:rowOff>
    </xdr:to>
    <xdr:sp macro="" textlink="">
      <xdr:nvSpPr>
        <xdr:cNvPr id="22" name="Círculo: vacío 21">
          <a:extLst>
            <a:ext uri="{FF2B5EF4-FFF2-40B4-BE49-F238E27FC236}">
              <a16:creationId xmlns:a16="http://schemas.microsoft.com/office/drawing/2014/main" id="{7822AEF0-1BAE-49F9-81B3-B80EE73A019A}"/>
            </a:ext>
          </a:extLst>
        </xdr:cNvPr>
        <xdr:cNvSpPr/>
      </xdr:nvSpPr>
      <xdr:spPr>
        <a:xfrm>
          <a:off x="2297906" y="18276095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130968</xdr:colOff>
      <xdr:row>122</xdr:row>
      <xdr:rowOff>47625</xdr:rowOff>
    </xdr:from>
    <xdr:to>
      <xdr:col>3</xdr:col>
      <xdr:colOff>1393030</xdr:colOff>
      <xdr:row>128</xdr:row>
      <xdr:rowOff>157162</xdr:rowOff>
    </xdr:to>
    <xdr:sp macro="" textlink="">
      <xdr:nvSpPr>
        <xdr:cNvPr id="23" name="Círculo: vacío 22">
          <a:extLst>
            <a:ext uri="{FF2B5EF4-FFF2-40B4-BE49-F238E27FC236}">
              <a16:creationId xmlns:a16="http://schemas.microsoft.com/office/drawing/2014/main" id="{8C9D0125-A249-4C76-B7B7-65DFEF506177}"/>
            </a:ext>
          </a:extLst>
        </xdr:cNvPr>
        <xdr:cNvSpPr/>
      </xdr:nvSpPr>
      <xdr:spPr>
        <a:xfrm>
          <a:off x="2285999" y="23764875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4</xdr:col>
      <xdr:colOff>59532</xdr:colOff>
      <xdr:row>120</xdr:row>
      <xdr:rowOff>95250</xdr:rowOff>
    </xdr:from>
    <xdr:to>
      <xdr:col>6</xdr:col>
      <xdr:colOff>1206821</xdr:colOff>
      <xdr:row>136</xdr:row>
      <xdr:rowOff>132964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D2F9A52-C200-4394-8D5C-09A973D20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45720" y="23383875"/>
          <a:ext cx="3790476" cy="308571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59531</xdr:colOff>
      <xdr:row>120</xdr:row>
      <xdr:rowOff>166687</xdr:rowOff>
    </xdr:from>
    <xdr:to>
      <xdr:col>13</xdr:col>
      <xdr:colOff>68727</xdr:colOff>
      <xdr:row>136</xdr:row>
      <xdr:rowOff>90116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FB4D2-E8D0-4392-81B9-AA359B2A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70531" y="23455312"/>
          <a:ext cx="2628571" cy="2971429"/>
        </a:xfrm>
        <a:prstGeom prst="rect">
          <a:avLst/>
        </a:prstGeom>
      </xdr:spPr>
    </xdr:pic>
    <xdr:clientData/>
  </xdr:twoCellAnchor>
  <xdr:twoCellAnchor>
    <xdr:from>
      <xdr:col>3</xdr:col>
      <xdr:colOff>130968</xdr:colOff>
      <xdr:row>67</xdr:row>
      <xdr:rowOff>35719</xdr:rowOff>
    </xdr:from>
    <xdr:to>
      <xdr:col>3</xdr:col>
      <xdr:colOff>1393030</xdr:colOff>
      <xdr:row>73</xdr:row>
      <xdr:rowOff>145256</xdr:rowOff>
    </xdr:to>
    <xdr:sp macro="" textlink="">
      <xdr:nvSpPr>
        <xdr:cNvPr id="26" name="Círculo: vacío 25">
          <a:extLst>
            <a:ext uri="{FF2B5EF4-FFF2-40B4-BE49-F238E27FC236}">
              <a16:creationId xmlns:a16="http://schemas.microsoft.com/office/drawing/2014/main" id="{8E44C9C0-F377-4CA5-A9B6-0BA5121C0B49}"/>
            </a:ext>
          </a:extLst>
        </xdr:cNvPr>
        <xdr:cNvSpPr/>
      </xdr:nvSpPr>
      <xdr:spPr>
        <a:xfrm>
          <a:off x="2285999" y="13108782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261936</xdr:colOff>
      <xdr:row>67</xdr:row>
      <xdr:rowOff>157162</xdr:rowOff>
    </xdr:from>
    <xdr:to>
      <xdr:col>3</xdr:col>
      <xdr:colOff>1273967</xdr:colOff>
      <xdr:row>73</xdr:row>
      <xdr:rowOff>26193</xdr:rowOff>
    </xdr:to>
    <xdr:sp macro="" textlink="$J$2">
      <xdr:nvSpPr>
        <xdr:cNvPr id="27" name="Diagrama de flujo: conector 26">
          <a:extLst>
            <a:ext uri="{FF2B5EF4-FFF2-40B4-BE49-F238E27FC236}">
              <a16:creationId xmlns:a16="http://schemas.microsoft.com/office/drawing/2014/main" id="{EEC47043-5164-438F-A7C9-F05E270DF3C4}"/>
            </a:ext>
          </a:extLst>
        </xdr:cNvPr>
        <xdr:cNvSpPr/>
      </xdr:nvSpPr>
      <xdr:spPr>
        <a:xfrm>
          <a:off x="2416967" y="13230225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6</xdr:col>
      <xdr:colOff>23813</xdr:colOff>
      <xdr:row>0</xdr:row>
      <xdr:rowOff>95249</xdr:rowOff>
    </xdr:from>
    <xdr:to>
      <xdr:col>6</xdr:col>
      <xdr:colOff>666750</xdr:colOff>
      <xdr:row>3</xdr:row>
      <xdr:rowOff>180808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653BCB-C785-4369-9D66-C969B8DD6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663" y="95249"/>
          <a:ext cx="642937" cy="657059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6</xdr:col>
      <xdr:colOff>36860</xdr:colOff>
      <xdr:row>86</xdr:row>
      <xdr:rowOff>50887</xdr:rowOff>
    </xdr:to>
    <xdr:sp macro="" textlink="">
      <xdr:nvSpPr>
        <xdr:cNvPr id="29" name="Rectángulo redondeado 62">
          <a:extLst>
            <a:ext uri="{FF2B5EF4-FFF2-40B4-BE49-F238E27FC236}">
              <a16:creationId xmlns:a16="http://schemas.microsoft.com/office/drawing/2014/main" id="{E41D39D8-1798-4643-997F-7AB97E75E153}"/>
            </a:ext>
          </a:extLst>
        </xdr:cNvPr>
        <xdr:cNvSpPr/>
      </xdr:nvSpPr>
      <xdr:spPr>
        <a:xfrm>
          <a:off x="5119688" y="16502063"/>
          <a:ext cx="134654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178594</xdr:colOff>
      <xdr:row>67</xdr:row>
      <xdr:rowOff>47625</xdr:rowOff>
    </xdr:from>
    <xdr:to>
      <xdr:col>10</xdr:col>
      <xdr:colOff>1440656</xdr:colOff>
      <xdr:row>73</xdr:row>
      <xdr:rowOff>157162</xdr:rowOff>
    </xdr:to>
    <xdr:sp macro="" textlink="">
      <xdr:nvSpPr>
        <xdr:cNvPr id="30" name="Círculo: vacío 29">
          <a:extLst>
            <a:ext uri="{FF2B5EF4-FFF2-40B4-BE49-F238E27FC236}">
              <a16:creationId xmlns:a16="http://schemas.microsoft.com/office/drawing/2014/main" id="{DD57DF82-0FFB-491A-A35D-8E2E7FACC230}"/>
            </a:ext>
          </a:extLst>
        </xdr:cNvPr>
        <xdr:cNvSpPr/>
      </xdr:nvSpPr>
      <xdr:spPr>
        <a:xfrm>
          <a:off x="10358438" y="13120688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166688</xdr:colOff>
      <xdr:row>122</xdr:row>
      <xdr:rowOff>35719</xdr:rowOff>
    </xdr:from>
    <xdr:to>
      <xdr:col>10</xdr:col>
      <xdr:colOff>1428750</xdr:colOff>
      <xdr:row>128</xdr:row>
      <xdr:rowOff>145256</xdr:rowOff>
    </xdr:to>
    <xdr:sp macro="" textlink="">
      <xdr:nvSpPr>
        <xdr:cNvPr id="31" name="Círculo: vacío 30">
          <a:extLst>
            <a:ext uri="{FF2B5EF4-FFF2-40B4-BE49-F238E27FC236}">
              <a16:creationId xmlns:a16="http://schemas.microsoft.com/office/drawing/2014/main" id="{677767B7-C1F3-45E2-B4D7-B31E2E159922}"/>
            </a:ext>
          </a:extLst>
        </xdr:cNvPr>
        <xdr:cNvSpPr/>
      </xdr:nvSpPr>
      <xdr:spPr>
        <a:xfrm>
          <a:off x="10346532" y="23752969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309563</xdr:colOff>
      <xdr:row>67</xdr:row>
      <xdr:rowOff>166688</xdr:rowOff>
    </xdr:from>
    <xdr:to>
      <xdr:col>10</xdr:col>
      <xdr:colOff>1321594</xdr:colOff>
      <xdr:row>73</xdr:row>
      <xdr:rowOff>35719</xdr:rowOff>
    </xdr:to>
    <xdr:sp macro="" textlink="$J$2">
      <xdr:nvSpPr>
        <xdr:cNvPr id="32" name="Diagrama de flujo: conector 31">
          <a:extLst>
            <a:ext uri="{FF2B5EF4-FFF2-40B4-BE49-F238E27FC236}">
              <a16:creationId xmlns:a16="http://schemas.microsoft.com/office/drawing/2014/main" id="{24B69D97-B5C4-44AB-A0AA-B71E676A762D}"/>
            </a:ext>
          </a:extLst>
        </xdr:cNvPr>
        <xdr:cNvSpPr/>
      </xdr:nvSpPr>
      <xdr:spPr>
        <a:xfrm>
          <a:off x="10489407" y="13239751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261938</xdr:colOff>
      <xdr:row>94</xdr:row>
      <xdr:rowOff>178594</xdr:rowOff>
    </xdr:from>
    <xdr:to>
      <xdr:col>3</xdr:col>
      <xdr:colOff>1273969</xdr:colOff>
      <xdr:row>100</xdr:row>
      <xdr:rowOff>47625</xdr:rowOff>
    </xdr:to>
    <xdr:sp macro="" textlink="$J$2">
      <xdr:nvSpPr>
        <xdr:cNvPr id="33" name="Diagrama de flujo: conector 32">
          <a:extLst>
            <a:ext uri="{FF2B5EF4-FFF2-40B4-BE49-F238E27FC236}">
              <a16:creationId xmlns:a16="http://schemas.microsoft.com/office/drawing/2014/main" id="{76954CDC-1356-44E0-B6E9-9FE8E328B114}"/>
            </a:ext>
          </a:extLst>
        </xdr:cNvPr>
        <xdr:cNvSpPr/>
      </xdr:nvSpPr>
      <xdr:spPr>
        <a:xfrm>
          <a:off x="2416969" y="18395157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250031</xdr:colOff>
      <xdr:row>122</xdr:row>
      <xdr:rowOff>166688</xdr:rowOff>
    </xdr:from>
    <xdr:to>
      <xdr:col>3</xdr:col>
      <xdr:colOff>1262062</xdr:colOff>
      <xdr:row>128</xdr:row>
      <xdr:rowOff>35719</xdr:rowOff>
    </xdr:to>
    <xdr:sp macro="" textlink="$J$2">
      <xdr:nvSpPr>
        <xdr:cNvPr id="34" name="Diagrama de flujo: conector 33">
          <a:extLst>
            <a:ext uri="{FF2B5EF4-FFF2-40B4-BE49-F238E27FC236}">
              <a16:creationId xmlns:a16="http://schemas.microsoft.com/office/drawing/2014/main" id="{9F6FB7EF-D824-466B-BB4E-0D94A308FB3C}"/>
            </a:ext>
          </a:extLst>
        </xdr:cNvPr>
        <xdr:cNvSpPr/>
      </xdr:nvSpPr>
      <xdr:spPr>
        <a:xfrm>
          <a:off x="2405062" y="23883938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297657</xdr:colOff>
      <xdr:row>122</xdr:row>
      <xdr:rowOff>154781</xdr:rowOff>
    </xdr:from>
    <xdr:to>
      <xdr:col>10</xdr:col>
      <xdr:colOff>1309688</xdr:colOff>
      <xdr:row>128</xdr:row>
      <xdr:rowOff>23812</xdr:rowOff>
    </xdr:to>
    <xdr:sp macro="" textlink="$J$2">
      <xdr:nvSpPr>
        <xdr:cNvPr id="35" name="Diagrama de flujo: conector 34">
          <a:extLst>
            <a:ext uri="{FF2B5EF4-FFF2-40B4-BE49-F238E27FC236}">
              <a16:creationId xmlns:a16="http://schemas.microsoft.com/office/drawing/2014/main" id="{FE8F4E7F-85D5-4164-8528-03EC62FB5F0A}"/>
            </a:ext>
          </a:extLst>
        </xdr:cNvPr>
        <xdr:cNvSpPr/>
      </xdr:nvSpPr>
      <xdr:spPr>
        <a:xfrm>
          <a:off x="10477501" y="23872031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71436</xdr:colOff>
      <xdr:row>0</xdr:row>
      <xdr:rowOff>166688</xdr:rowOff>
    </xdr:from>
    <xdr:to>
      <xdr:col>11</xdr:col>
      <xdr:colOff>666749</xdr:colOff>
      <xdr:row>4</xdr:row>
      <xdr:rowOff>23813</xdr:rowOff>
    </xdr:to>
    <xdr:sp macro="" textlink="">
      <xdr:nvSpPr>
        <xdr:cNvPr id="36" name="Diagrama de flujo: proceso alternativo 35">
          <a:extLst>
            <a:ext uri="{FF2B5EF4-FFF2-40B4-BE49-F238E27FC236}">
              <a16:creationId xmlns:a16="http://schemas.microsoft.com/office/drawing/2014/main" id="{BC343C41-3FF3-464A-AF63-C4BD2CAF5FE1}"/>
            </a:ext>
          </a:extLst>
        </xdr:cNvPr>
        <xdr:cNvSpPr/>
      </xdr:nvSpPr>
      <xdr:spPr>
        <a:xfrm>
          <a:off x="10244136" y="166688"/>
          <a:ext cx="2224088" cy="638175"/>
        </a:xfrm>
        <a:prstGeom prst="flowChartAlternateProcess">
          <a:avLst/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800" b="1">
              <a:latin typeface="Arial Nova" panose="020B0504020202020204" pitchFamily="34" charset="0"/>
            </a:rPr>
            <a:t>Noviembre 2022</a:t>
          </a:r>
        </a:p>
      </xdr:txBody>
    </xdr:sp>
    <xdr:clientData/>
  </xdr:twoCellAnchor>
  <xdr:twoCellAnchor>
    <xdr:from>
      <xdr:col>3</xdr:col>
      <xdr:colOff>0</xdr:colOff>
      <xdr:row>167</xdr:row>
      <xdr:rowOff>182671</xdr:rowOff>
    </xdr:from>
    <xdr:to>
      <xdr:col>4</xdr:col>
      <xdr:colOff>13048</xdr:colOff>
      <xdr:row>169</xdr:row>
      <xdr:rowOff>43058</xdr:rowOff>
    </xdr:to>
    <xdr:sp macro="" textlink="">
      <xdr:nvSpPr>
        <xdr:cNvPr id="37" name="Rectángulo redondeado 62">
          <a:extLst>
            <a:ext uri="{FF2B5EF4-FFF2-40B4-BE49-F238E27FC236}">
              <a16:creationId xmlns:a16="http://schemas.microsoft.com/office/drawing/2014/main" id="{56074F92-6047-49CF-BE81-4BBEADEFCCE4}"/>
            </a:ext>
          </a:extLst>
        </xdr:cNvPr>
        <xdr:cNvSpPr/>
      </xdr:nvSpPr>
      <xdr:spPr>
        <a:xfrm>
          <a:off x="2155031" y="32591484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167</xdr:row>
      <xdr:rowOff>182671</xdr:rowOff>
    </xdr:from>
    <xdr:to>
      <xdr:col>5</xdr:col>
      <xdr:colOff>13048</xdr:colOff>
      <xdr:row>169</xdr:row>
      <xdr:rowOff>43058</xdr:rowOff>
    </xdr:to>
    <xdr:sp macro="" textlink="">
      <xdr:nvSpPr>
        <xdr:cNvPr id="38" name="Rectángulo redondeado 62">
          <a:extLst>
            <a:ext uri="{FF2B5EF4-FFF2-40B4-BE49-F238E27FC236}">
              <a16:creationId xmlns:a16="http://schemas.microsoft.com/office/drawing/2014/main" id="{CCFC6DA6-91B4-48E5-A9AF-7E6AB71A249F}"/>
            </a:ext>
          </a:extLst>
        </xdr:cNvPr>
        <xdr:cNvSpPr/>
      </xdr:nvSpPr>
      <xdr:spPr>
        <a:xfrm>
          <a:off x="3786188" y="32591484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167</xdr:row>
      <xdr:rowOff>182671</xdr:rowOff>
    </xdr:from>
    <xdr:to>
      <xdr:col>6</xdr:col>
      <xdr:colOff>13048</xdr:colOff>
      <xdr:row>169</xdr:row>
      <xdr:rowOff>43058</xdr:rowOff>
    </xdr:to>
    <xdr:sp macro="" textlink="">
      <xdr:nvSpPr>
        <xdr:cNvPr id="39" name="Rectángulo redondeado 62">
          <a:extLst>
            <a:ext uri="{FF2B5EF4-FFF2-40B4-BE49-F238E27FC236}">
              <a16:creationId xmlns:a16="http://schemas.microsoft.com/office/drawing/2014/main" id="{DD691384-5934-4DE6-91B6-995BBEF9C173}"/>
            </a:ext>
          </a:extLst>
        </xdr:cNvPr>
        <xdr:cNvSpPr/>
      </xdr:nvSpPr>
      <xdr:spPr>
        <a:xfrm>
          <a:off x="5119688" y="32591484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167</xdr:row>
      <xdr:rowOff>182671</xdr:rowOff>
    </xdr:from>
    <xdr:to>
      <xdr:col>7</xdr:col>
      <xdr:colOff>13048</xdr:colOff>
      <xdr:row>169</xdr:row>
      <xdr:rowOff>43058</xdr:rowOff>
    </xdr:to>
    <xdr:sp macro="" textlink="">
      <xdr:nvSpPr>
        <xdr:cNvPr id="40" name="Rectángulo redondeado 62">
          <a:extLst>
            <a:ext uri="{FF2B5EF4-FFF2-40B4-BE49-F238E27FC236}">
              <a16:creationId xmlns:a16="http://schemas.microsoft.com/office/drawing/2014/main" id="{A6696424-DEA1-4887-AA62-B5CA80B8000F}"/>
            </a:ext>
          </a:extLst>
        </xdr:cNvPr>
        <xdr:cNvSpPr/>
      </xdr:nvSpPr>
      <xdr:spPr>
        <a:xfrm>
          <a:off x="6429375" y="32591484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150</xdr:row>
      <xdr:rowOff>47625</xdr:rowOff>
    </xdr:from>
    <xdr:to>
      <xdr:col>3</xdr:col>
      <xdr:colOff>1393030</xdr:colOff>
      <xdr:row>156</xdr:row>
      <xdr:rowOff>157162</xdr:rowOff>
    </xdr:to>
    <xdr:sp macro="" textlink="">
      <xdr:nvSpPr>
        <xdr:cNvPr id="41" name="Círculo: vacío 40">
          <a:extLst>
            <a:ext uri="{FF2B5EF4-FFF2-40B4-BE49-F238E27FC236}">
              <a16:creationId xmlns:a16="http://schemas.microsoft.com/office/drawing/2014/main" id="{00384145-2B26-4556-B809-74F8F2BB12C0}"/>
            </a:ext>
          </a:extLst>
        </xdr:cNvPr>
        <xdr:cNvSpPr/>
      </xdr:nvSpPr>
      <xdr:spPr>
        <a:xfrm>
          <a:off x="2285999" y="29217938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150</xdr:row>
      <xdr:rowOff>166688</xdr:rowOff>
    </xdr:from>
    <xdr:to>
      <xdr:col>3</xdr:col>
      <xdr:colOff>1262062</xdr:colOff>
      <xdr:row>156</xdr:row>
      <xdr:rowOff>35719</xdr:rowOff>
    </xdr:to>
    <xdr:sp macro="" textlink="$J$2">
      <xdr:nvSpPr>
        <xdr:cNvPr id="42" name="Diagrama de flujo: conector 41">
          <a:extLst>
            <a:ext uri="{FF2B5EF4-FFF2-40B4-BE49-F238E27FC236}">
              <a16:creationId xmlns:a16="http://schemas.microsoft.com/office/drawing/2014/main" id="{6F43F1FA-574F-420A-AC34-7271FFD735F9}"/>
            </a:ext>
          </a:extLst>
        </xdr:cNvPr>
        <xdr:cNvSpPr/>
      </xdr:nvSpPr>
      <xdr:spPr>
        <a:xfrm>
          <a:off x="2405062" y="29337001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513051</xdr:colOff>
      <xdr:row>148</xdr:row>
      <xdr:rowOff>59531</xdr:rowOff>
    </xdr:from>
    <xdr:to>
      <xdr:col>6</xdr:col>
      <xdr:colOff>785811</xdr:colOff>
      <xdr:row>164</xdr:row>
      <xdr:rowOff>190176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73A059F-2626-4B4E-AC15-214F1C1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99239" y="28848844"/>
          <a:ext cx="2915947" cy="317864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196</xdr:row>
      <xdr:rowOff>182671</xdr:rowOff>
    </xdr:from>
    <xdr:to>
      <xdr:col>4</xdr:col>
      <xdr:colOff>13048</xdr:colOff>
      <xdr:row>198</xdr:row>
      <xdr:rowOff>43058</xdr:rowOff>
    </xdr:to>
    <xdr:sp macro="" textlink="">
      <xdr:nvSpPr>
        <xdr:cNvPr id="44" name="Rectángulo redondeado 62">
          <a:extLst>
            <a:ext uri="{FF2B5EF4-FFF2-40B4-BE49-F238E27FC236}">
              <a16:creationId xmlns:a16="http://schemas.microsoft.com/office/drawing/2014/main" id="{5B9A7A78-1AB9-404A-82F3-2B1347C0ACCB}"/>
            </a:ext>
          </a:extLst>
        </xdr:cNvPr>
        <xdr:cNvSpPr/>
      </xdr:nvSpPr>
      <xdr:spPr>
        <a:xfrm>
          <a:off x="2155031" y="38235046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196</xdr:row>
      <xdr:rowOff>182671</xdr:rowOff>
    </xdr:from>
    <xdr:to>
      <xdr:col>5</xdr:col>
      <xdr:colOff>13048</xdr:colOff>
      <xdr:row>198</xdr:row>
      <xdr:rowOff>43058</xdr:rowOff>
    </xdr:to>
    <xdr:sp macro="" textlink="">
      <xdr:nvSpPr>
        <xdr:cNvPr id="45" name="Rectángulo redondeado 62">
          <a:extLst>
            <a:ext uri="{FF2B5EF4-FFF2-40B4-BE49-F238E27FC236}">
              <a16:creationId xmlns:a16="http://schemas.microsoft.com/office/drawing/2014/main" id="{42EF997C-FE7A-4B84-AF8C-B74529C68F6B}"/>
            </a:ext>
          </a:extLst>
        </xdr:cNvPr>
        <xdr:cNvSpPr/>
      </xdr:nvSpPr>
      <xdr:spPr>
        <a:xfrm>
          <a:off x="3786188" y="38235046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196</xdr:row>
      <xdr:rowOff>182671</xdr:rowOff>
    </xdr:from>
    <xdr:to>
      <xdr:col>11</xdr:col>
      <xdr:colOff>13048</xdr:colOff>
      <xdr:row>198</xdr:row>
      <xdr:rowOff>43058</xdr:rowOff>
    </xdr:to>
    <xdr:sp macro="" textlink="">
      <xdr:nvSpPr>
        <xdr:cNvPr id="46" name="Rectángulo redondeado 62">
          <a:extLst>
            <a:ext uri="{FF2B5EF4-FFF2-40B4-BE49-F238E27FC236}">
              <a16:creationId xmlns:a16="http://schemas.microsoft.com/office/drawing/2014/main" id="{EFA5E42B-9417-46AB-9E35-4D702D3856A3}"/>
            </a:ext>
          </a:extLst>
        </xdr:cNvPr>
        <xdr:cNvSpPr/>
      </xdr:nvSpPr>
      <xdr:spPr>
        <a:xfrm>
          <a:off x="10179844" y="38235046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196</xdr:row>
      <xdr:rowOff>182671</xdr:rowOff>
    </xdr:from>
    <xdr:to>
      <xdr:col>12</xdr:col>
      <xdr:colOff>13048</xdr:colOff>
      <xdr:row>198</xdr:row>
      <xdr:rowOff>43058</xdr:rowOff>
    </xdr:to>
    <xdr:sp macro="" textlink="">
      <xdr:nvSpPr>
        <xdr:cNvPr id="47" name="Rectángulo redondeado 62">
          <a:extLst>
            <a:ext uri="{FF2B5EF4-FFF2-40B4-BE49-F238E27FC236}">
              <a16:creationId xmlns:a16="http://schemas.microsoft.com/office/drawing/2014/main" id="{C8E38DF4-4269-47A7-AB62-F3D933B7891E}"/>
            </a:ext>
          </a:extLst>
        </xdr:cNvPr>
        <xdr:cNvSpPr/>
      </xdr:nvSpPr>
      <xdr:spPr>
        <a:xfrm>
          <a:off x="11811000" y="38235046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196</xdr:row>
      <xdr:rowOff>182671</xdr:rowOff>
    </xdr:from>
    <xdr:to>
      <xdr:col>13</xdr:col>
      <xdr:colOff>13048</xdr:colOff>
      <xdr:row>198</xdr:row>
      <xdr:rowOff>43058</xdr:rowOff>
    </xdr:to>
    <xdr:sp macro="" textlink="">
      <xdr:nvSpPr>
        <xdr:cNvPr id="48" name="Rectángulo redondeado 62">
          <a:extLst>
            <a:ext uri="{FF2B5EF4-FFF2-40B4-BE49-F238E27FC236}">
              <a16:creationId xmlns:a16="http://schemas.microsoft.com/office/drawing/2014/main" id="{0FA5DF9C-0B73-4317-8605-800099AC6CA6}"/>
            </a:ext>
          </a:extLst>
        </xdr:cNvPr>
        <xdr:cNvSpPr/>
      </xdr:nvSpPr>
      <xdr:spPr>
        <a:xfrm>
          <a:off x="13120688" y="38235046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179</xdr:row>
      <xdr:rowOff>47625</xdr:rowOff>
    </xdr:from>
    <xdr:to>
      <xdr:col>3</xdr:col>
      <xdr:colOff>1393030</xdr:colOff>
      <xdr:row>185</xdr:row>
      <xdr:rowOff>157162</xdr:rowOff>
    </xdr:to>
    <xdr:sp macro="" textlink="">
      <xdr:nvSpPr>
        <xdr:cNvPr id="49" name="Círculo: vacío 48">
          <a:extLst>
            <a:ext uri="{FF2B5EF4-FFF2-40B4-BE49-F238E27FC236}">
              <a16:creationId xmlns:a16="http://schemas.microsoft.com/office/drawing/2014/main" id="{532CE6D6-401F-41FF-8E3E-5564A1C09B2B}"/>
            </a:ext>
          </a:extLst>
        </xdr:cNvPr>
        <xdr:cNvSpPr/>
      </xdr:nvSpPr>
      <xdr:spPr>
        <a:xfrm>
          <a:off x="2285999" y="34861500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166688</xdr:colOff>
      <xdr:row>179</xdr:row>
      <xdr:rowOff>35719</xdr:rowOff>
    </xdr:from>
    <xdr:to>
      <xdr:col>10</xdr:col>
      <xdr:colOff>1428750</xdr:colOff>
      <xdr:row>185</xdr:row>
      <xdr:rowOff>145256</xdr:rowOff>
    </xdr:to>
    <xdr:sp macro="" textlink="">
      <xdr:nvSpPr>
        <xdr:cNvPr id="50" name="Círculo: vacío 49">
          <a:extLst>
            <a:ext uri="{FF2B5EF4-FFF2-40B4-BE49-F238E27FC236}">
              <a16:creationId xmlns:a16="http://schemas.microsoft.com/office/drawing/2014/main" id="{9086F498-516D-482B-92FC-2ACFFEF7B2A3}"/>
            </a:ext>
          </a:extLst>
        </xdr:cNvPr>
        <xdr:cNvSpPr/>
      </xdr:nvSpPr>
      <xdr:spPr>
        <a:xfrm>
          <a:off x="10346532" y="34849594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179</xdr:row>
      <xdr:rowOff>166688</xdr:rowOff>
    </xdr:from>
    <xdr:to>
      <xdr:col>3</xdr:col>
      <xdr:colOff>1262062</xdr:colOff>
      <xdr:row>185</xdr:row>
      <xdr:rowOff>35719</xdr:rowOff>
    </xdr:to>
    <xdr:sp macro="" textlink="$J$2">
      <xdr:nvSpPr>
        <xdr:cNvPr id="51" name="Diagrama de flujo: conector 50">
          <a:extLst>
            <a:ext uri="{FF2B5EF4-FFF2-40B4-BE49-F238E27FC236}">
              <a16:creationId xmlns:a16="http://schemas.microsoft.com/office/drawing/2014/main" id="{B3B0585E-7104-4127-8C16-707480C3E6E7}"/>
            </a:ext>
          </a:extLst>
        </xdr:cNvPr>
        <xdr:cNvSpPr/>
      </xdr:nvSpPr>
      <xdr:spPr>
        <a:xfrm>
          <a:off x="2405062" y="34980563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297657</xdr:colOff>
      <xdr:row>179</xdr:row>
      <xdr:rowOff>154781</xdr:rowOff>
    </xdr:from>
    <xdr:to>
      <xdr:col>10</xdr:col>
      <xdr:colOff>1309688</xdr:colOff>
      <xdr:row>185</xdr:row>
      <xdr:rowOff>23812</xdr:rowOff>
    </xdr:to>
    <xdr:sp macro="" textlink="$J$2">
      <xdr:nvSpPr>
        <xdr:cNvPr id="52" name="Diagrama de flujo: conector 51">
          <a:extLst>
            <a:ext uri="{FF2B5EF4-FFF2-40B4-BE49-F238E27FC236}">
              <a16:creationId xmlns:a16="http://schemas.microsoft.com/office/drawing/2014/main" id="{E740D2F2-1798-4D46-9227-395C23942F62}"/>
            </a:ext>
          </a:extLst>
        </xdr:cNvPr>
        <xdr:cNvSpPr/>
      </xdr:nvSpPr>
      <xdr:spPr>
        <a:xfrm>
          <a:off x="10477501" y="34968656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285748</xdr:colOff>
      <xdr:row>177</xdr:row>
      <xdr:rowOff>119063</xdr:rowOff>
    </xdr:from>
    <xdr:to>
      <xdr:col>6</xdr:col>
      <xdr:colOff>559592</xdr:colOff>
      <xdr:row>194</xdr:row>
      <xdr:rowOff>12785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D27D4C40-92A1-4E3C-8CFF-7D67872B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71936" y="34551938"/>
          <a:ext cx="2917031" cy="3132222"/>
        </a:xfrm>
        <a:prstGeom prst="rect">
          <a:avLst/>
        </a:prstGeom>
      </xdr:spPr>
    </xdr:pic>
    <xdr:clientData/>
  </xdr:twoCellAnchor>
  <xdr:twoCellAnchor editAs="oneCell">
    <xdr:from>
      <xdr:col>11</xdr:col>
      <xdr:colOff>392907</xdr:colOff>
      <xdr:row>176</xdr:row>
      <xdr:rowOff>166687</xdr:rowOff>
    </xdr:from>
    <xdr:to>
      <xdr:col>13</xdr:col>
      <xdr:colOff>631032</xdr:colOff>
      <xdr:row>194</xdr:row>
      <xdr:rowOff>26988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5C4F005C-2952-425B-8856-C55B8CE1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203907" y="34409062"/>
          <a:ext cx="2857500" cy="32893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224</xdr:row>
      <xdr:rowOff>182671</xdr:rowOff>
    </xdr:from>
    <xdr:to>
      <xdr:col>4</xdr:col>
      <xdr:colOff>13048</xdr:colOff>
      <xdr:row>226</xdr:row>
      <xdr:rowOff>43058</xdr:rowOff>
    </xdr:to>
    <xdr:sp macro="" textlink="">
      <xdr:nvSpPr>
        <xdr:cNvPr id="55" name="Rectángulo redondeado 62">
          <a:extLst>
            <a:ext uri="{FF2B5EF4-FFF2-40B4-BE49-F238E27FC236}">
              <a16:creationId xmlns:a16="http://schemas.microsoft.com/office/drawing/2014/main" id="{10786F5E-671B-4787-BF34-8317B67D39F1}"/>
            </a:ext>
          </a:extLst>
        </xdr:cNvPr>
        <xdr:cNvSpPr/>
      </xdr:nvSpPr>
      <xdr:spPr>
        <a:xfrm>
          <a:off x="2155031" y="43688109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224</xdr:row>
      <xdr:rowOff>182671</xdr:rowOff>
    </xdr:from>
    <xdr:to>
      <xdr:col>5</xdr:col>
      <xdr:colOff>13048</xdr:colOff>
      <xdr:row>226</xdr:row>
      <xdr:rowOff>43058</xdr:rowOff>
    </xdr:to>
    <xdr:sp macro="" textlink="">
      <xdr:nvSpPr>
        <xdr:cNvPr id="56" name="Rectángulo redondeado 62">
          <a:extLst>
            <a:ext uri="{FF2B5EF4-FFF2-40B4-BE49-F238E27FC236}">
              <a16:creationId xmlns:a16="http://schemas.microsoft.com/office/drawing/2014/main" id="{571DB1F2-EDF9-49BC-8706-B2211525B4BA}"/>
            </a:ext>
          </a:extLst>
        </xdr:cNvPr>
        <xdr:cNvSpPr/>
      </xdr:nvSpPr>
      <xdr:spPr>
        <a:xfrm>
          <a:off x="3786188" y="43688109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224</xdr:row>
      <xdr:rowOff>182671</xdr:rowOff>
    </xdr:from>
    <xdr:to>
      <xdr:col>6</xdr:col>
      <xdr:colOff>13048</xdr:colOff>
      <xdr:row>226</xdr:row>
      <xdr:rowOff>43058</xdr:rowOff>
    </xdr:to>
    <xdr:sp macro="" textlink="">
      <xdr:nvSpPr>
        <xdr:cNvPr id="57" name="Rectángulo redondeado 62">
          <a:extLst>
            <a:ext uri="{FF2B5EF4-FFF2-40B4-BE49-F238E27FC236}">
              <a16:creationId xmlns:a16="http://schemas.microsoft.com/office/drawing/2014/main" id="{9F6DCF6E-2D96-4A64-8231-8E287649FD59}"/>
            </a:ext>
          </a:extLst>
        </xdr:cNvPr>
        <xdr:cNvSpPr/>
      </xdr:nvSpPr>
      <xdr:spPr>
        <a:xfrm>
          <a:off x="5119688" y="4368810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224</xdr:row>
      <xdr:rowOff>182671</xdr:rowOff>
    </xdr:from>
    <xdr:to>
      <xdr:col>7</xdr:col>
      <xdr:colOff>13048</xdr:colOff>
      <xdr:row>226</xdr:row>
      <xdr:rowOff>43058</xdr:rowOff>
    </xdr:to>
    <xdr:sp macro="" textlink="">
      <xdr:nvSpPr>
        <xdr:cNvPr id="58" name="Rectángulo redondeado 62">
          <a:extLst>
            <a:ext uri="{FF2B5EF4-FFF2-40B4-BE49-F238E27FC236}">
              <a16:creationId xmlns:a16="http://schemas.microsoft.com/office/drawing/2014/main" id="{25F1AF3E-0E46-421E-94C8-9440E4ACB1EF}"/>
            </a:ext>
          </a:extLst>
        </xdr:cNvPr>
        <xdr:cNvSpPr/>
      </xdr:nvSpPr>
      <xdr:spPr>
        <a:xfrm>
          <a:off x="6429375" y="43688109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224</xdr:row>
      <xdr:rowOff>182671</xdr:rowOff>
    </xdr:from>
    <xdr:to>
      <xdr:col>11</xdr:col>
      <xdr:colOff>13048</xdr:colOff>
      <xdr:row>226</xdr:row>
      <xdr:rowOff>43058</xdr:rowOff>
    </xdr:to>
    <xdr:sp macro="" textlink="">
      <xdr:nvSpPr>
        <xdr:cNvPr id="59" name="Rectángulo redondeado 62">
          <a:extLst>
            <a:ext uri="{FF2B5EF4-FFF2-40B4-BE49-F238E27FC236}">
              <a16:creationId xmlns:a16="http://schemas.microsoft.com/office/drawing/2014/main" id="{B9E6A7D1-F008-4A67-B1BE-AC1088633C44}"/>
            </a:ext>
          </a:extLst>
        </xdr:cNvPr>
        <xdr:cNvSpPr/>
      </xdr:nvSpPr>
      <xdr:spPr>
        <a:xfrm>
          <a:off x="10179844" y="43688109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224</xdr:row>
      <xdr:rowOff>182671</xdr:rowOff>
    </xdr:from>
    <xdr:to>
      <xdr:col>12</xdr:col>
      <xdr:colOff>13048</xdr:colOff>
      <xdr:row>226</xdr:row>
      <xdr:rowOff>43058</xdr:rowOff>
    </xdr:to>
    <xdr:sp macro="" textlink="">
      <xdr:nvSpPr>
        <xdr:cNvPr id="60" name="Rectángulo redondeado 62">
          <a:extLst>
            <a:ext uri="{FF2B5EF4-FFF2-40B4-BE49-F238E27FC236}">
              <a16:creationId xmlns:a16="http://schemas.microsoft.com/office/drawing/2014/main" id="{5D571636-96C2-4D26-AC40-12801EA6A9E8}"/>
            </a:ext>
          </a:extLst>
        </xdr:cNvPr>
        <xdr:cNvSpPr/>
      </xdr:nvSpPr>
      <xdr:spPr>
        <a:xfrm>
          <a:off x="11811000" y="43688109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224</xdr:row>
      <xdr:rowOff>182671</xdr:rowOff>
    </xdr:from>
    <xdr:to>
      <xdr:col>13</xdr:col>
      <xdr:colOff>13048</xdr:colOff>
      <xdr:row>226</xdr:row>
      <xdr:rowOff>43058</xdr:rowOff>
    </xdr:to>
    <xdr:sp macro="" textlink="">
      <xdr:nvSpPr>
        <xdr:cNvPr id="61" name="Rectángulo redondeado 62">
          <a:extLst>
            <a:ext uri="{FF2B5EF4-FFF2-40B4-BE49-F238E27FC236}">
              <a16:creationId xmlns:a16="http://schemas.microsoft.com/office/drawing/2014/main" id="{FFE1F0EF-D89C-4625-BDF9-E1753EC89C6B}"/>
            </a:ext>
          </a:extLst>
        </xdr:cNvPr>
        <xdr:cNvSpPr/>
      </xdr:nvSpPr>
      <xdr:spPr>
        <a:xfrm>
          <a:off x="13120688" y="4368810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13</xdr:col>
      <xdr:colOff>0</xdr:colOff>
      <xdr:row>224</xdr:row>
      <xdr:rowOff>182671</xdr:rowOff>
    </xdr:from>
    <xdr:to>
      <xdr:col>14</xdr:col>
      <xdr:colOff>13048</xdr:colOff>
      <xdr:row>226</xdr:row>
      <xdr:rowOff>43058</xdr:rowOff>
    </xdr:to>
    <xdr:sp macro="" textlink="">
      <xdr:nvSpPr>
        <xdr:cNvPr id="62" name="Rectángulo redondeado 62">
          <a:extLst>
            <a:ext uri="{FF2B5EF4-FFF2-40B4-BE49-F238E27FC236}">
              <a16:creationId xmlns:a16="http://schemas.microsoft.com/office/drawing/2014/main" id="{00118D7E-4C45-439E-849E-8BB54D5237F5}"/>
            </a:ext>
          </a:extLst>
        </xdr:cNvPr>
        <xdr:cNvSpPr/>
      </xdr:nvSpPr>
      <xdr:spPr>
        <a:xfrm>
          <a:off x="14430375" y="43688109"/>
          <a:ext cx="1310829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207</xdr:row>
      <xdr:rowOff>47625</xdr:rowOff>
    </xdr:from>
    <xdr:to>
      <xdr:col>3</xdr:col>
      <xdr:colOff>1393030</xdr:colOff>
      <xdr:row>213</xdr:row>
      <xdr:rowOff>157162</xdr:rowOff>
    </xdr:to>
    <xdr:sp macro="" textlink="">
      <xdr:nvSpPr>
        <xdr:cNvPr id="63" name="Círculo: vacío 62">
          <a:extLst>
            <a:ext uri="{FF2B5EF4-FFF2-40B4-BE49-F238E27FC236}">
              <a16:creationId xmlns:a16="http://schemas.microsoft.com/office/drawing/2014/main" id="{C7C82A54-6A90-44EF-8CCC-327B258981D3}"/>
            </a:ext>
          </a:extLst>
        </xdr:cNvPr>
        <xdr:cNvSpPr/>
      </xdr:nvSpPr>
      <xdr:spPr>
        <a:xfrm>
          <a:off x="2285999" y="40314563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166688</xdr:colOff>
      <xdr:row>207</xdr:row>
      <xdr:rowOff>35719</xdr:rowOff>
    </xdr:from>
    <xdr:to>
      <xdr:col>10</xdr:col>
      <xdr:colOff>1428750</xdr:colOff>
      <xdr:row>213</xdr:row>
      <xdr:rowOff>145256</xdr:rowOff>
    </xdr:to>
    <xdr:sp macro="" textlink="">
      <xdr:nvSpPr>
        <xdr:cNvPr id="64" name="Círculo: vacío 63">
          <a:extLst>
            <a:ext uri="{FF2B5EF4-FFF2-40B4-BE49-F238E27FC236}">
              <a16:creationId xmlns:a16="http://schemas.microsoft.com/office/drawing/2014/main" id="{5E12DC2D-44AE-4CAD-9C04-EE345CA8D011}"/>
            </a:ext>
          </a:extLst>
        </xdr:cNvPr>
        <xdr:cNvSpPr/>
      </xdr:nvSpPr>
      <xdr:spPr>
        <a:xfrm>
          <a:off x="10346532" y="40302657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207</xdr:row>
      <xdr:rowOff>166688</xdr:rowOff>
    </xdr:from>
    <xdr:to>
      <xdr:col>3</xdr:col>
      <xdr:colOff>1262062</xdr:colOff>
      <xdr:row>213</xdr:row>
      <xdr:rowOff>35719</xdr:rowOff>
    </xdr:to>
    <xdr:sp macro="" textlink="$J$2">
      <xdr:nvSpPr>
        <xdr:cNvPr id="65" name="Diagrama de flujo: conector 64">
          <a:extLst>
            <a:ext uri="{FF2B5EF4-FFF2-40B4-BE49-F238E27FC236}">
              <a16:creationId xmlns:a16="http://schemas.microsoft.com/office/drawing/2014/main" id="{642C9376-40ED-42AF-888E-DCE54AD33F75}"/>
            </a:ext>
          </a:extLst>
        </xdr:cNvPr>
        <xdr:cNvSpPr/>
      </xdr:nvSpPr>
      <xdr:spPr>
        <a:xfrm>
          <a:off x="2405062" y="40433626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297657</xdr:colOff>
      <xdr:row>207</xdr:row>
      <xdr:rowOff>154781</xdr:rowOff>
    </xdr:from>
    <xdr:to>
      <xdr:col>10</xdr:col>
      <xdr:colOff>1309688</xdr:colOff>
      <xdr:row>213</xdr:row>
      <xdr:rowOff>23812</xdr:rowOff>
    </xdr:to>
    <xdr:sp macro="" textlink="$J$2">
      <xdr:nvSpPr>
        <xdr:cNvPr id="66" name="Diagrama de flujo: conector 65">
          <a:extLst>
            <a:ext uri="{FF2B5EF4-FFF2-40B4-BE49-F238E27FC236}">
              <a16:creationId xmlns:a16="http://schemas.microsoft.com/office/drawing/2014/main" id="{DAD80004-F92C-49FA-9103-2D19889A8896}"/>
            </a:ext>
          </a:extLst>
        </xdr:cNvPr>
        <xdr:cNvSpPr/>
      </xdr:nvSpPr>
      <xdr:spPr>
        <a:xfrm>
          <a:off x="10477501" y="40421719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95250</xdr:colOff>
      <xdr:row>204</xdr:row>
      <xdr:rowOff>95251</xdr:rowOff>
    </xdr:from>
    <xdr:to>
      <xdr:col>6</xdr:col>
      <xdr:colOff>440531</xdr:colOff>
      <xdr:row>221</xdr:row>
      <xdr:rowOff>166847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A4A25625-8AEC-454F-AF63-38DF0A3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81438" y="39790689"/>
          <a:ext cx="2988468" cy="3310096"/>
        </a:xfrm>
        <a:prstGeom prst="rect">
          <a:avLst/>
        </a:prstGeom>
      </xdr:spPr>
    </xdr:pic>
    <xdr:clientData/>
  </xdr:twoCellAnchor>
  <xdr:twoCellAnchor editAs="oneCell">
    <xdr:from>
      <xdr:col>11</xdr:col>
      <xdr:colOff>130969</xdr:colOff>
      <xdr:row>205</xdr:row>
      <xdr:rowOff>71437</xdr:rowOff>
    </xdr:from>
    <xdr:to>
      <xdr:col>13</xdr:col>
      <xdr:colOff>726282</xdr:colOff>
      <xdr:row>221</xdr:row>
      <xdr:rowOff>175092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B2CCBD52-77B8-47C0-998E-088E9E37C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941969" y="39957375"/>
          <a:ext cx="3214688" cy="315165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253</xdr:row>
      <xdr:rowOff>182671</xdr:rowOff>
    </xdr:from>
    <xdr:to>
      <xdr:col>4</xdr:col>
      <xdr:colOff>13048</xdr:colOff>
      <xdr:row>255</xdr:row>
      <xdr:rowOff>43058</xdr:rowOff>
    </xdr:to>
    <xdr:sp macro="" textlink="">
      <xdr:nvSpPr>
        <xdr:cNvPr id="69" name="Rectángulo redondeado 62">
          <a:extLst>
            <a:ext uri="{FF2B5EF4-FFF2-40B4-BE49-F238E27FC236}">
              <a16:creationId xmlns:a16="http://schemas.microsoft.com/office/drawing/2014/main" id="{1F67D441-ABD5-4E84-B5E7-B3950329A3C3}"/>
            </a:ext>
          </a:extLst>
        </xdr:cNvPr>
        <xdr:cNvSpPr/>
      </xdr:nvSpPr>
      <xdr:spPr>
        <a:xfrm>
          <a:off x="2155031" y="49331671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253</xdr:row>
      <xdr:rowOff>182671</xdr:rowOff>
    </xdr:from>
    <xdr:to>
      <xdr:col>5</xdr:col>
      <xdr:colOff>13048</xdr:colOff>
      <xdr:row>255</xdr:row>
      <xdr:rowOff>43058</xdr:rowOff>
    </xdr:to>
    <xdr:sp macro="" textlink="">
      <xdr:nvSpPr>
        <xdr:cNvPr id="70" name="Rectángulo redondeado 62">
          <a:extLst>
            <a:ext uri="{FF2B5EF4-FFF2-40B4-BE49-F238E27FC236}">
              <a16:creationId xmlns:a16="http://schemas.microsoft.com/office/drawing/2014/main" id="{EF2076C4-065D-4D0F-84A1-5599B2A2FBD0}"/>
            </a:ext>
          </a:extLst>
        </xdr:cNvPr>
        <xdr:cNvSpPr/>
      </xdr:nvSpPr>
      <xdr:spPr>
        <a:xfrm>
          <a:off x="3786188" y="49331671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253</xdr:row>
      <xdr:rowOff>182671</xdr:rowOff>
    </xdr:from>
    <xdr:to>
      <xdr:col>6</xdr:col>
      <xdr:colOff>13048</xdr:colOff>
      <xdr:row>255</xdr:row>
      <xdr:rowOff>43058</xdr:rowOff>
    </xdr:to>
    <xdr:sp macro="" textlink="">
      <xdr:nvSpPr>
        <xdr:cNvPr id="71" name="Rectángulo redondeado 62">
          <a:extLst>
            <a:ext uri="{FF2B5EF4-FFF2-40B4-BE49-F238E27FC236}">
              <a16:creationId xmlns:a16="http://schemas.microsoft.com/office/drawing/2014/main" id="{D7E86760-4FCA-4DC2-8BA2-25F28841FBBD}"/>
            </a:ext>
          </a:extLst>
        </xdr:cNvPr>
        <xdr:cNvSpPr/>
      </xdr:nvSpPr>
      <xdr:spPr>
        <a:xfrm>
          <a:off x="5119688" y="4933167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253</xdr:row>
      <xdr:rowOff>182671</xdr:rowOff>
    </xdr:from>
    <xdr:to>
      <xdr:col>7</xdr:col>
      <xdr:colOff>13048</xdr:colOff>
      <xdr:row>255</xdr:row>
      <xdr:rowOff>43058</xdr:rowOff>
    </xdr:to>
    <xdr:sp macro="" textlink="">
      <xdr:nvSpPr>
        <xdr:cNvPr id="72" name="Rectángulo redondeado 62">
          <a:extLst>
            <a:ext uri="{FF2B5EF4-FFF2-40B4-BE49-F238E27FC236}">
              <a16:creationId xmlns:a16="http://schemas.microsoft.com/office/drawing/2014/main" id="{D3D226D8-1056-42F8-9FEE-2B5B9A5C2D12}"/>
            </a:ext>
          </a:extLst>
        </xdr:cNvPr>
        <xdr:cNvSpPr/>
      </xdr:nvSpPr>
      <xdr:spPr>
        <a:xfrm>
          <a:off x="6429375" y="49331671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236</xdr:row>
      <xdr:rowOff>47625</xdr:rowOff>
    </xdr:from>
    <xdr:to>
      <xdr:col>3</xdr:col>
      <xdr:colOff>1393030</xdr:colOff>
      <xdr:row>242</xdr:row>
      <xdr:rowOff>157162</xdr:rowOff>
    </xdr:to>
    <xdr:sp macro="" textlink="">
      <xdr:nvSpPr>
        <xdr:cNvPr id="73" name="Círculo: vacío 72">
          <a:extLst>
            <a:ext uri="{FF2B5EF4-FFF2-40B4-BE49-F238E27FC236}">
              <a16:creationId xmlns:a16="http://schemas.microsoft.com/office/drawing/2014/main" id="{ADCD1EB1-039B-4492-B99B-4A26FA1F30F6}"/>
            </a:ext>
          </a:extLst>
        </xdr:cNvPr>
        <xdr:cNvSpPr/>
      </xdr:nvSpPr>
      <xdr:spPr>
        <a:xfrm>
          <a:off x="2285999" y="45958125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236</xdr:row>
      <xdr:rowOff>166688</xdr:rowOff>
    </xdr:from>
    <xdr:to>
      <xdr:col>3</xdr:col>
      <xdr:colOff>1262062</xdr:colOff>
      <xdr:row>242</xdr:row>
      <xdr:rowOff>35719</xdr:rowOff>
    </xdr:to>
    <xdr:sp macro="" textlink="$J$2">
      <xdr:nvSpPr>
        <xdr:cNvPr id="74" name="Diagrama de flujo: conector 73">
          <a:extLst>
            <a:ext uri="{FF2B5EF4-FFF2-40B4-BE49-F238E27FC236}">
              <a16:creationId xmlns:a16="http://schemas.microsoft.com/office/drawing/2014/main" id="{4682F3F6-1645-4E37-9EC7-16D7EDEE69EE}"/>
            </a:ext>
          </a:extLst>
        </xdr:cNvPr>
        <xdr:cNvSpPr/>
      </xdr:nvSpPr>
      <xdr:spPr>
        <a:xfrm>
          <a:off x="2405062" y="46077188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273842</xdr:colOff>
      <xdr:row>234</xdr:row>
      <xdr:rowOff>35718</xdr:rowOff>
    </xdr:from>
    <xdr:to>
      <xdr:col>6</xdr:col>
      <xdr:colOff>547686</xdr:colOff>
      <xdr:row>250</xdr:row>
      <xdr:rowOff>168791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6790DDA2-A4D4-465C-A146-45727684E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60030" y="45565218"/>
          <a:ext cx="2917031" cy="318107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281</xdr:row>
      <xdr:rowOff>182671</xdr:rowOff>
    </xdr:from>
    <xdr:to>
      <xdr:col>4</xdr:col>
      <xdr:colOff>13048</xdr:colOff>
      <xdr:row>283</xdr:row>
      <xdr:rowOff>43058</xdr:rowOff>
    </xdr:to>
    <xdr:sp macro="" textlink="">
      <xdr:nvSpPr>
        <xdr:cNvPr id="76" name="Rectángulo redondeado 62">
          <a:extLst>
            <a:ext uri="{FF2B5EF4-FFF2-40B4-BE49-F238E27FC236}">
              <a16:creationId xmlns:a16="http://schemas.microsoft.com/office/drawing/2014/main" id="{737A2534-0491-4D1E-B494-996AD3E23980}"/>
            </a:ext>
          </a:extLst>
        </xdr:cNvPr>
        <xdr:cNvSpPr/>
      </xdr:nvSpPr>
      <xdr:spPr>
        <a:xfrm>
          <a:off x="2155031" y="54784734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281</xdr:row>
      <xdr:rowOff>182671</xdr:rowOff>
    </xdr:from>
    <xdr:to>
      <xdr:col>5</xdr:col>
      <xdr:colOff>13048</xdr:colOff>
      <xdr:row>283</xdr:row>
      <xdr:rowOff>43058</xdr:rowOff>
    </xdr:to>
    <xdr:sp macro="" textlink="">
      <xdr:nvSpPr>
        <xdr:cNvPr id="77" name="Rectángulo redondeado 62">
          <a:extLst>
            <a:ext uri="{FF2B5EF4-FFF2-40B4-BE49-F238E27FC236}">
              <a16:creationId xmlns:a16="http://schemas.microsoft.com/office/drawing/2014/main" id="{F87AFDF4-8122-423C-8DBD-005F8CF0AB60}"/>
            </a:ext>
          </a:extLst>
        </xdr:cNvPr>
        <xdr:cNvSpPr/>
      </xdr:nvSpPr>
      <xdr:spPr>
        <a:xfrm>
          <a:off x="3786188" y="54784734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281</xdr:row>
      <xdr:rowOff>182671</xdr:rowOff>
    </xdr:from>
    <xdr:to>
      <xdr:col>6</xdr:col>
      <xdr:colOff>13048</xdr:colOff>
      <xdr:row>283</xdr:row>
      <xdr:rowOff>43058</xdr:rowOff>
    </xdr:to>
    <xdr:sp macro="" textlink="">
      <xdr:nvSpPr>
        <xdr:cNvPr id="78" name="Rectángulo redondeado 62">
          <a:extLst>
            <a:ext uri="{FF2B5EF4-FFF2-40B4-BE49-F238E27FC236}">
              <a16:creationId xmlns:a16="http://schemas.microsoft.com/office/drawing/2014/main" id="{77E4D307-7D66-480C-A997-DDF7130E5099}"/>
            </a:ext>
          </a:extLst>
        </xdr:cNvPr>
        <xdr:cNvSpPr/>
      </xdr:nvSpPr>
      <xdr:spPr>
        <a:xfrm>
          <a:off x="5119688" y="54784734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281</xdr:row>
      <xdr:rowOff>182671</xdr:rowOff>
    </xdr:from>
    <xdr:to>
      <xdr:col>7</xdr:col>
      <xdr:colOff>13048</xdr:colOff>
      <xdr:row>283</xdr:row>
      <xdr:rowOff>43058</xdr:rowOff>
    </xdr:to>
    <xdr:sp macro="" textlink="">
      <xdr:nvSpPr>
        <xdr:cNvPr id="79" name="Rectángulo redondeado 62">
          <a:extLst>
            <a:ext uri="{FF2B5EF4-FFF2-40B4-BE49-F238E27FC236}">
              <a16:creationId xmlns:a16="http://schemas.microsoft.com/office/drawing/2014/main" id="{84BA4987-8812-4746-8F42-6F6DBF9C2BD3}"/>
            </a:ext>
          </a:extLst>
        </xdr:cNvPr>
        <xdr:cNvSpPr/>
      </xdr:nvSpPr>
      <xdr:spPr>
        <a:xfrm>
          <a:off x="6429375" y="54784734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264</xdr:row>
      <xdr:rowOff>47625</xdr:rowOff>
    </xdr:from>
    <xdr:to>
      <xdr:col>3</xdr:col>
      <xdr:colOff>1393030</xdr:colOff>
      <xdr:row>270</xdr:row>
      <xdr:rowOff>157162</xdr:rowOff>
    </xdr:to>
    <xdr:sp macro="" textlink="">
      <xdr:nvSpPr>
        <xdr:cNvPr id="80" name="Círculo: vacío 79">
          <a:extLst>
            <a:ext uri="{FF2B5EF4-FFF2-40B4-BE49-F238E27FC236}">
              <a16:creationId xmlns:a16="http://schemas.microsoft.com/office/drawing/2014/main" id="{40C7D519-73B1-4BC8-8D5C-D4551A7E56FA}"/>
            </a:ext>
          </a:extLst>
        </xdr:cNvPr>
        <xdr:cNvSpPr/>
      </xdr:nvSpPr>
      <xdr:spPr>
        <a:xfrm>
          <a:off x="2285999" y="51411188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264</xdr:row>
      <xdr:rowOff>166688</xdr:rowOff>
    </xdr:from>
    <xdr:to>
      <xdr:col>3</xdr:col>
      <xdr:colOff>1262062</xdr:colOff>
      <xdr:row>270</xdr:row>
      <xdr:rowOff>35719</xdr:rowOff>
    </xdr:to>
    <xdr:sp macro="" textlink="$J$2">
      <xdr:nvSpPr>
        <xdr:cNvPr id="81" name="Diagrama de flujo: conector 80">
          <a:extLst>
            <a:ext uri="{FF2B5EF4-FFF2-40B4-BE49-F238E27FC236}">
              <a16:creationId xmlns:a16="http://schemas.microsoft.com/office/drawing/2014/main" id="{B786D083-4BA9-4D68-8E46-3908C94B5EF9}"/>
            </a:ext>
          </a:extLst>
        </xdr:cNvPr>
        <xdr:cNvSpPr/>
      </xdr:nvSpPr>
      <xdr:spPr>
        <a:xfrm>
          <a:off x="2405062" y="51530251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250031</xdr:colOff>
      <xdr:row>262</xdr:row>
      <xdr:rowOff>166687</xdr:rowOff>
    </xdr:from>
    <xdr:to>
      <xdr:col>6</xdr:col>
      <xdr:colOff>511969</xdr:colOff>
      <xdr:row>279</xdr:row>
      <xdr:rowOff>28615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8E8F6364-4B6B-4EBB-8C1D-D939FB6F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36219" y="51149250"/>
          <a:ext cx="2905125" cy="310042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309</xdr:row>
      <xdr:rowOff>182671</xdr:rowOff>
    </xdr:from>
    <xdr:to>
      <xdr:col>4</xdr:col>
      <xdr:colOff>13048</xdr:colOff>
      <xdr:row>311</xdr:row>
      <xdr:rowOff>43058</xdr:rowOff>
    </xdr:to>
    <xdr:sp macro="" textlink="">
      <xdr:nvSpPr>
        <xdr:cNvPr id="83" name="Rectángulo redondeado 62">
          <a:extLst>
            <a:ext uri="{FF2B5EF4-FFF2-40B4-BE49-F238E27FC236}">
              <a16:creationId xmlns:a16="http://schemas.microsoft.com/office/drawing/2014/main" id="{2FD892E3-90F4-461B-87C9-640AFCB20EB0}"/>
            </a:ext>
          </a:extLst>
        </xdr:cNvPr>
        <xdr:cNvSpPr/>
      </xdr:nvSpPr>
      <xdr:spPr>
        <a:xfrm>
          <a:off x="2155031" y="60237796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309</xdr:row>
      <xdr:rowOff>182671</xdr:rowOff>
    </xdr:from>
    <xdr:to>
      <xdr:col>5</xdr:col>
      <xdr:colOff>13048</xdr:colOff>
      <xdr:row>311</xdr:row>
      <xdr:rowOff>43058</xdr:rowOff>
    </xdr:to>
    <xdr:sp macro="" textlink="">
      <xdr:nvSpPr>
        <xdr:cNvPr id="84" name="Rectángulo redondeado 62">
          <a:extLst>
            <a:ext uri="{FF2B5EF4-FFF2-40B4-BE49-F238E27FC236}">
              <a16:creationId xmlns:a16="http://schemas.microsoft.com/office/drawing/2014/main" id="{1EF24CB8-B6CA-4277-B253-72BA898D5E78}"/>
            </a:ext>
          </a:extLst>
        </xdr:cNvPr>
        <xdr:cNvSpPr/>
      </xdr:nvSpPr>
      <xdr:spPr>
        <a:xfrm>
          <a:off x="3786188" y="60237796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309</xdr:row>
      <xdr:rowOff>182671</xdr:rowOff>
    </xdr:from>
    <xdr:to>
      <xdr:col>6</xdr:col>
      <xdr:colOff>13048</xdr:colOff>
      <xdr:row>311</xdr:row>
      <xdr:rowOff>43058</xdr:rowOff>
    </xdr:to>
    <xdr:sp macro="" textlink="">
      <xdr:nvSpPr>
        <xdr:cNvPr id="85" name="Rectángulo redondeado 62">
          <a:extLst>
            <a:ext uri="{FF2B5EF4-FFF2-40B4-BE49-F238E27FC236}">
              <a16:creationId xmlns:a16="http://schemas.microsoft.com/office/drawing/2014/main" id="{9674CFE7-3AEA-4352-A41A-892EADE4C289}"/>
            </a:ext>
          </a:extLst>
        </xdr:cNvPr>
        <xdr:cNvSpPr/>
      </xdr:nvSpPr>
      <xdr:spPr>
        <a:xfrm>
          <a:off x="5119688" y="60237796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309</xdr:row>
      <xdr:rowOff>182671</xdr:rowOff>
    </xdr:from>
    <xdr:to>
      <xdr:col>7</xdr:col>
      <xdr:colOff>13048</xdr:colOff>
      <xdr:row>311</xdr:row>
      <xdr:rowOff>43058</xdr:rowOff>
    </xdr:to>
    <xdr:sp macro="" textlink="">
      <xdr:nvSpPr>
        <xdr:cNvPr id="86" name="Rectángulo redondeado 62">
          <a:extLst>
            <a:ext uri="{FF2B5EF4-FFF2-40B4-BE49-F238E27FC236}">
              <a16:creationId xmlns:a16="http://schemas.microsoft.com/office/drawing/2014/main" id="{2D6F7EFE-106E-498D-B2C5-A8BD252F9115}"/>
            </a:ext>
          </a:extLst>
        </xdr:cNvPr>
        <xdr:cNvSpPr/>
      </xdr:nvSpPr>
      <xdr:spPr>
        <a:xfrm>
          <a:off x="6429375" y="60237796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292</xdr:row>
      <xdr:rowOff>47625</xdr:rowOff>
    </xdr:from>
    <xdr:to>
      <xdr:col>3</xdr:col>
      <xdr:colOff>1393030</xdr:colOff>
      <xdr:row>298</xdr:row>
      <xdr:rowOff>157162</xdr:rowOff>
    </xdr:to>
    <xdr:sp macro="" textlink="">
      <xdr:nvSpPr>
        <xdr:cNvPr id="87" name="Círculo: vacío 86">
          <a:extLst>
            <a:ext uri="{FF2B5EF4-FFF2-40B4-BE49-F238E27FC236}">
              <a16:creationId xmlns:a16="http://schemas.microsoft.com/office/drawing/2014/main" id="{279D5A16-07EE-4782-A6B2-1DABAB48B52E}"/>
            </a:ext>
          </a:extLst>
        </xdr:cNvPr>
        <xdr:cNvSpPr/>
      </xdr:nvSpPr>
      <xdr:spPr>
        <a:xfrm>
          <a:off x="2285999" y="56864250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292</xdr:row>
      <xdr:rowOff>166688</xdr:rowOff>
    </xdr:from>
    <xdr:to>
      <xdr:col>3</xdr:col>
      <xdr:colOff>1262062</xdr:colOff>
      <xdr:row>298</xdr:row>
      <xdr:rowOff>35719</xdr:rowOff>
    </xdr:to>
    <xdr:sp macro="" textlink="$J$2">
      <xdr:nvSpPr>
        <xdr:cNvPr id="88" name="Diagrama de flujo: conector 87">
          <a:extLst>
            <a:ext uri="{FF2B5EF4-FFF2-40B4-BE49-F238E27FC236}">
              <a16:creationId xmlns:a16="http://schemas.microsoft.com/office/drawing/2014/main" id="{F592A460-A731-4803-B85C-C3542E2DFD6E}"/>
            </a:ext>
          </a:extLst>
        </xdr:cNvPr>
        <xdr:cNvSpPr/>
      </xdr:nvSpPr>
      <xdr:spPr>
        <a:xfrm>
          <a:off x="2405062" y="56983313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0</xdr:colOff>
      <xdr:row>336</xdr:row>
      <xdr:rowOff>182671</xdr:rowOff>
    </xdr:from>
    <xdr:to>
      <xdr:col>4</xdr:col>
      <xdr:colOff>13048</xdr:colOff>
      <xdr:row>338</xdr:row>
      <xdr:rowOff>43058</xdr:rowOff>
    </xdr:to>
    <xdr:sp macro="" textlink="">
      <xdr:nvSpPr>
        <xdr:cNvPr id="96" name="Rectángulo redondeado 62">
          <a:extLst>
            <a:ext uri="{FF2B5EF4-FFF2-40B4-BE49-F238E27FC236}">
              <a16:creationId xmlns:a16="http://schemas.microsoft.com/office/drawing/2014/main" id="{5860D064-375A-4FA6-B556-CC5E19F5C22E}"/>
            </a:ext>
          </a:extLst>
        </xdr:cNvPr>
        <xdr:cNvSpPr/>
      </xdr:nvSpPr>
      <xdr:spPr>
        <a:xfrm>
          <a:off x="2155031" y="65500359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336</xdr:row>
      <xdr:rowOff>182671</xdr:rowOff>
    </xdr:from>
    <xdr:to>
      <xdr:col>5</xdr:col>
      <xdr:colOff>13048</xdr:colOff>
      <xdr:row>338</xdr:row>
      <xdr:rowOff>43058</xdr:rowOff>
    </xdr:to>
    <xdr:sp macro="" textlink="">
      <xdr:nvSpPr>
        <xdr:cNvPr id="97" name="Rectángulo redondeado 62">
          <a:extLst>
            <a:ext uri="{FF2B5EF4-FFF2-40B4-BE49-F238E27FC236}">
              <a16:creationId xmlns:a16="http://schemas.microsoft.com/office/drawing/2014/main" id="{BBBBD854-5977-4B6D-8B27-D8EA0461F6CA}"/>
            </a:ext>
          </a:extLst>
        </xdr:cNvPr>
        <xdr:cNvSpPr/>
      </xdr:nvSpPr>
      <xdr:spPr>
        <a:xfrm>
          <a:off x="3786188" y="65500359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336</xdr:row>
      <xdr:rowOff>182671</xdr:rowOff>
    </xdr:from>
    <xdr:to>
      <xdr:col>6</xdr:col>
      <xdr:colOff>13048</xdr:colOff>
      <xdr:row>338</xdr:row>
      <xdr:rowOff>43058</xdr:rowOff>
    </xdr:to>
    <xdr:sp macro="" textlink="">
      <xdr:nvSpPr>
        <xdr:cNvPr id="98" name="Rectángulo redondeado 62">
          <a:extLst>
            <a:ext uri="{FF2B5EF4-FFF2-40B4-BE49-F238E27FC236}">
              <a16:creationId xmlns:a16="http://schemas.microsoft.com/office/drawing/2014/main" id="{A92A93B3-F69E-4697-9CC9-B38D3016A2D0}"/>
            </a:ext>
          </a:extLst>
        </xdr:cNvPr>
        <xdr:cNvSpPr/>
      </xdr:nvSpPr>
      <xdr:spPr>
        <a:xfrm>
          <a:off x="5119688" y="6550035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336</xdr:row>
      <xdr:rowOff>182671</xdr:rowOff>
    </xdr:from>
    <xdr:to>
      <xdr:col>7</xdr:col>
      <xdr:colOff>13048</xdr:colOff>
      <xdr:row>338</xdr:row>
      <xdr:rowOff>43058</xdr:rowOff>
    </xdr:to>
    <xdr:sp macro="" textlink="">
      <xdr:nvSpPr>
        <xdr:cNvPr id="99" name="Rectángulo redondeado 62">
          <a:extLst>
            <a:ext uri="{FF2B5EF4-FFF2-40B4-BE49-F238E27FC236}">
              <a16:creationId xmlns:a16="http://schemas.microsoft.com/office/drawing/2014/main" id="{6E4784E4-9378-47B5-90A1-6A90BE730ECE}"/>
            </a:ext>
          </a:extLst>
        </xdr:cNvPr>
        <xdr:cNvSpPr/>
      </xdr:nvSpPr>
      <xdr:spPr>
        <a:xfrm>
          <a:off x="6429375" y="65500359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319</xdr:row>
      <xdr:rowOff>47625</xdr:rowOff>
    </xdr:from>
    <xdr:to>
      <xdr:col>3</xdr:col>
      <xdr:colOff>1393030</xdr:colOff>
      <xdr:row>325</xdr:row>
      <xdr:rowOff>157162</xdr:rowOff>
    </xdr:to>
    <xdr:sp macro="" textlink="">
      <xdr:nvSpPr>
        <xdr:cNvPr id="100" name="Círculo: vacío 99">
          <a:extLst>
            <a:ext uri="{FF2B5EF4-FFF2-40B4-BE49-F238E27FC236}">
              <a16:creationId xmlns:a16="http://schemas.microsoft.com/office/drawing/2014/main" id="{A15BF17B-126D-4D39-9FB9-950664271658}"/>
            </a:ext>
          </a:extLst>
        </xdr:cNvPr>
        <xdr:cNvSpPr/>
      </xdr:nvSpPr>
      <xdr:spPr>
        <a:xfrm>
          <a:off x="2285999" y="62126813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319</xdr:row>
      <xdr:rowOff>166688</xdr:rowOff>
    </xdr:from>
    <xdr:to>
      <xdr:col>3</xdr:col>
      <xdr:colOff>1262062</xdr:colOff>
      <xdr:row>325</xdr:row>
      <xdr:rowOff>35719</xdr:rowOff>
    </xdr:to>
    <xdr:sp macro="" textlink="$J$2">
      <xdr:nvSpPr>
        <xdr:cNvPr id="101" name="Diagrama de flujo: conector 100">
          <a:extLst>
            <a:ext uri="{FF2B5EF4-FFF2-40B4-BE49-F238E27FC236}">
              <a16:creationId xmlns:a16="http://schemas.microsoft.com/office/drawing/2014/main" id="{820DB54B-B2E0-40ED-AFA3-87922B8D69F0}"/>
            </a:ext>
          </a:extLst>
        </xdr:cNvPr>
        <xdr:cNvSpPr/>
      </xdr:nvSpPr>
      <xdr:spPr>
        <a:xfrm>
          <a:off x="2405062" y="62245876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FC1BDF2E-66A7-464B-96A6-E42850B90CEC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0</xdr:colOff>
      <xdr:row>365</xdr:row>
      <xdr:rowOff>182671</xdr:rowOff>
    </xdr:from>
    <xdr:to>
      <xdr:col>4</xdr:col>
      <xdr:colOff>13048</xdr:colOff>
      <xdr:row>367</xdr:row>
      <xdr:rowOff>43058</xdr:rowOff>
    </xdr:to>
    <xdr:sp macro="" textlink="">
      <xdr:nvSpPr>
        <xdr:cNvPr id="102" name="Rectángulo redondeado 62">
          <a:extLst>
            <a:ext uri="{FF2B5EF4-FFF2-40B4-BE49-F238E27FC236}">
              <a16:creationId xmlns:a16="http://schemas.microsoft.com/office/drawing/2014/main" id="{08FE3CE7-30DF-4A6F-AF9F-AE1B24F2B5F2}"/>
            </a:ext>
          </a:extLst>
        </xdr:cNvPr>
        <xdr:cNvSpPr/>
      </xdr:nvSpPr>
      <xdr:spPr>
        <a:xfrm>
          <a:off x="2155031" y="71143921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365</xdr:row>
      <xdr:rowOff>182671</xdr:rowOff>
    </xdr:from>
    <xdr:to>
      <xdr:col>5</xdr:col>
      <xdr:colOff>13048</xdr:colOff>
      <xdr:row>367</xdr:row>
      <xdr:rowOff>43058</xdr:rowOff>
    </xdr:to>
    <xdr:sp macro="" textlink="">
      <xdr:nvSpPr>
        <xdr:cNvPr id="103" name="Rectángulo redondeado 62">
          <a:extLst>
            <a:ext uri="{FF2B5EF4-FFF2-40B4-BE49-F238E27FC236}">
              <a16:creationId xmlns:a16="http://schemas.microsoft.com/office/drawing/2014/main" id="{708FB7D8-CFC8-4A99-B0EB-C9ED96270935}"/>
            </a:ext>
          </a:extLst>
        </xdr:cNvPr>
        <xdr:cNvSpPr/>
      </xdr:nvSpPr>
      <xdr:spPr>
        <a:xfrm>
          <a:off x="3786188" y="71143921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365</xdr:row>
      <xdr:rowOff>182671</xdr:rowOff>
    </xdr:from>
    <xdr:to>
      <xdr:col>6</xdr:col>
      <xdr:colOff>13048</xdr:colOff>
      <xdr:row>367</xdr:row>
      <xdr:rowOff>43058</xdr:rowOff>
    </xdr:to>
    <xdr:sp macro="" textlink="">
      <xdr:nvSpPr>
        <xdr:cNvPr id="104" name="Rectángulo redondeado 62">
          <a:extLst>
            <a:ext uri="{FF2B5EF4-FFF2-40B4-BE49-F238E27FC236}">
              <a16:creationId xmlns:a16="http://schemas.microsoft.com/office/drawing/2014/main" id="{46024706-383E-4B30-895B-32F284F06B0D}"/>
            </a:ext>
          </a:extLst>
        </xdr:cNvPr>
        <xdr:cNvSpPr/>
      </xdr:nvSpPr>
      <xdr:spPr>
        <a:xfrm>
          <a:off x="5119688" y="7114392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365</xdr:row>
      <xdr:rowOff>182671</xdr:rowOff>
    </xdr:from>
    <xdr:to>
      <xdr:col>7</xdr:col>
      <xdr:colOff>13048</xdr:colOff>
      <xdr:row>367</xdr:row>
      <xdr:rowOff>43058</xdr:rowOff>
    </xdr:to>
    <xdr:sp macro="" textlink="">
      <xdr:nvSpPr>
        <xdr:cNvPr id="105" name="Rectángulo redondeado 62">
          <a:extLst>
            <a:ext uri="{FF2B5EF4-FFF2-40B4-BE49-F238E27FC236}">
              <a16:creationId xmlns:a16="http://schemas.microsoft.com/office/drawing/2014/main" id="{8446658D-58A4-4082-A148-891CED812B16}"/>
            </a:ext>
          </a:extLst>
        </xdr:cNvPr>
        <xdr:cNvSpPr/>
      </xdr:nvSpPr>
      <xdr:spPr>
        <a:xfrm>
          <a:off x="6429375" y="71143921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348</xdr:row>
      <xdr:rowOff>47625</xdr:rowOff>
    </xdr:from>
    <xdr:to>
      <xdr:col>3</xdr:col>
      <xdr:colOff>1393030</xdr:colOff>
      <xdr:row>354</xdr:row>
      <xdr:rowOff>157162</xdr:rowOff>
    </xdr:to>
    <xdr:sp macro="" textlink="">
      <xdr:nvSpPr>
        <xdr:cNvPr id="106" name="Círculo: vacío 105">
          <a:extLst>
            <a:ext uri="{FF2B5EF4-FFF2-40B4-BE49-F238E27FC236}">
              <a16:creationId xmlns:a16="http://schemas.microsoft.com/office/drawing/2014/main" id="{88ADBBD7-B288-4065-A93A-503368156C49}"/>
            </a:ext>
          </a:extLst>
        </xdr:cNvPr>
        <xdr:cNvSpPr/>
      </xdr:nvSpPr>
      <xdr:spPr>
        <a:xfrm>
          <a:off x="2285999" y="67770375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348</xdr:row>
      <xdr:rowOff>166688</xdr:rowOff>
    </xdr:from>
    <xdr:to>
      <xdr:col>3</xdr:col>
      <xdr:colOff>1262062</xdr:colOff>
      <xdr:row>354</xdr:row>
      <xdr:rowOff>35719</xdr:rowOff>
    </xdr:to>
    <xdr:sp macro="" textlink="$J$4">
      <xdr:nvSpPr>
        <xdr:cNvPr id="107" name="Diagrama de flujo: conector 106">
          <a:extLst>
            <a:ext uri="{FF2B5EF4-FFF2-40B4-BE49-F238E27FC236}">
              <a16:creationId xmlns:a16="http://schemas.microsoft.com/office/drawing/2014/main" id="{C55FCB81-3ED7-4E8D-AB47-C6E9E4960C00}"/>
            </a:ext>
          </a:extLst>
        </xdr:cNvPr>
        <xdr:cNvSpPr/>
      </xdr:nvSpPr>
      <xdr:spPr>
        <a:xfrm>
          <a:off x="2405062" y="67889438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790BD4C1-D519-4A07-A497-2731EF6D7143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365</xdr:row>
      <xdr:rowOff>182671</xdr:rowOff>
    </xdr:from>
    <xdr:to>
      <xdr:col>11</xdr:col>
      <xdr:colOff>13048</xdr:colOff>
      <xdr:row>367</xdr:row>
      <xdr:rowOff>43058</xdr:rowOff>
    </xdr:to>
    <xdr:sp macro="" textlink="">
      <xdr:nvSpPr>
        <xdr:cNvPr id="108" name="Rectángulo redondeado 62">
          <a:extLst>
            <a:ext uri="{FF2B5EF4-FFF2-40B4-BE49-F238E27FC236}">
              <a16:creationId xmlns:a16="http://schemas.microsoft.com/office/drawing/2014/main" id="{1A3DAC8F-1F56-494A-BB1E-B733E5DF8E14}"/>
            </a:ext>
          </a:extLst>
        </xdr:cNvPr>
        <xdr:cNvSpPr/>
      </xdr:nvSpPr>
      <xdr:spPr>
        <a:xfrm>
          <a:off x="10179844" y="71143921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365</xdr:row>
      <xdr:rowOff>182671</xdr:rowOff>
    </xdr:from>
    <xdr:to>
      <xdr:col>12</xdr:col>
      <xdr:colOff>13048</xdr:colOff>
      <xdr:row>367</xdr:row>
      <xdr:rowOff>43058</xdr:rowOff>
    </xdr:to>
    <xdr:sp macro="" textlink="">
      <xdr:nvSpPr>
        <xdr:cNvPr id="109" name="Rectángulo redondeado 62">
          <a:extLst>
            <a:ext uri="{FF2B5EF4-FFF2-40B4-BE49-F238E27FC236}">
              <a16:creationId xmlns:a16="http://schemas.microsoft.com/office/drawing/2014/main" id="{C62B619F-BA0C-49F9-9A7F-572AF6078086}"/>
            </a:ext>
          </a:extLst>
        </xdr:cNvPr>
        <xdr:cNvSpPr/>
      </xdr:nvSpPr>
      <xdr:spPr>
        <a:xfrm>
          <a:off x="11811000" y="71143921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365</xdr:row>
      <xdr:rowOff>182671</xdr:rowOff>
    </xdr:from>
    <xdr:to>
      <xdr:col>13</xdr:col>
      <xdr:colOff>13048</xdr:colOff>
      <xdr:row>367</xdr:row>
      <xdr:rowOff>43058</xdr:rowOff>
    </xdr:to>
    <xdr:sp macro="" textlink="">
      <xdr:nvSpPr>
        <xdr:cNvPr id="110" name="Rectángulo redondeado 62">
          <a:extLst>
            <a:ext uri="{FF2B5EF4-FFF2-40B4-BE49-F238E27FC236}">
              <a16:creationId xmlns:a16="http://schemas.microsoft.com/office/drawing/2014/main" id="{7D087F3C-D0FD-4C53-93BF-FD6E36AD300D}"/>
            </a:ext>
          </a:extLst>
        </xdr:cNvPr>
        <xdr:cNvSpPr/>
      </xdr:nvSpPr>
      <xdr:spPr>
        <a:xfrm>
          <a:off x="13120688" y="7114392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348</xdr:row>
      <xdr:rowOff>35719</xdr:rowOff>
    </xdr:from>
    <xdr:to>
      <xdr:col>10</xdr:col>
      <xdr:colOff>1428750</xdr:colOff>
      <xdr:row>354</xdr:row>
      <xdr:rowOff>145256</xdr:rowOff>
    </xdr:to>
    <xdr:sp macro="" textlink="">
      <xdr:nvSpPr>
        <xdr:cNvPr id="111" name="Círculo: vacío 110">
          <a:extLst>
            <a:ext uri="{FF2B5EF4-FFF2-40B4-BE49-F238E27FC236}">
              <a16:creationId xmlns:a16="http://schemas.microsoft.com/office/drawing/2014/main" id="{4D7E4778-1E6C-4D5B-AB60-EA9A72641426}"/>
            </a:ext>
          </a:extLst>
        </xdr:cNvPr>
        <xdr:cNvSpPr/>
      </xdr:nvSpPr>
      <xdr:spPr>
        <a:xfrm>
          <a:off x="10346532" y="67758469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348</xdr:row>
      <xdr:rowOff>154781</xdr:rowOff>
    </xdr:from>
    <xdr:to>
      <xdr:col>10</xdr:col>
      <xdr:colOff>1309688</xdr:colOff>
      <xdr:row>354</xdr:row>
      <xdr:rowOff>23812</xdr:rowOff>
    </xdr:to>
    <xdr:sp macro="" textlink="$J$4">
      <xdr:nvSpPr>
        <xdr:cNvPr id="112" name="Diagrama de flujo: conector 111">
          <a:extLst>
            <a:ext uri="{FF2B5EF4-FFF2-40B4-BE49-F238E27FC236}">
              <a16:creationId xmlns:a16="http://schemas.microsoft.com/office/drawing/2014/main" id="{99E26DC4-6919-4E66-9FA0-16AAD22E3EC7}"/>
            </a:ext>
          </a:extLst>
        </xdr:cNvPr>
        <xdr:cNvSpPr/>
      </xdr:nvSpPr>
      <xdr:spPr>
        <a:xfrm>
          <a:off x="10477501" y="67877531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DC844DEF-6FCA-4D9E-B007-8FFA4B8D6443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rgbClr val="FFFFFF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3</xdr:col>
      <xdr:colOff>0</xdr:colOff>
      <xdr:row>421</xdr:row>
      <xdr:rowOff>182671</xdr:rowOff>
    </xdr:from>
    <xdr:to>
      <xdr:col>4</xdr:col>
      <xdr:colOff>13048</xdr:colOff>
      <xdr:row>423</xdr:row>
      <xdr:rowOff>43058</xdr:rowOff>
    </xdr:to>
    <xdr:sp macro="" textlink="">
      <xdr:nvSpPr>
        <xdr:cNvPr id="113" name="Rectángulo redondeado 62">
          <a:extLst>
            <a:ext uri="{FF2B5EF4-FFF2-40B4-BE49-F238E27FC236}">
              <a16:creationId xmlns:a16="http://schemas.microsoft.com/office/drawing/2014/main" id="{6163AD4E-DF00-4927-B0E0-3D4063AFE873}"/>
            </a:ext>
          </a:extLst>
        </xdr:cNvPr>
        <xdr:cNvSpPr/>
      </xdr:nvSpPr>
      <xdr:spPr>
        <a:xfrm>
          <a:off x="2155031" y="82050046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421</xdr:row>
      <xdr:rowOff>182671</xdr:rowOff>
    </xdr:from>
    <xdr:to>
      <xdr:col>5</xdr:col>
      <xdr:colOff>13048</xdr:colOff>
      <xdr:row>423</xdr:row>
      <xdr:rowOff>43058</xdr:rowOff>
    </xdr:to>
    <xdr:sp macro="" textlink="">
      <xdr:nvSpPr>
        <xdr:cNvPr id="114" name="Rectángulo redondeado 62">
          <a:extLst>
            <a:ext uri="{FF2B5EF4-FFF2-40B4-BE49-F238E27FC236}">
              <a16:creationId xmlns:a16="http://schemas.microsoft.com/office/drawing/2014/main" id="{EFC58256-1D89-445C-9E79-4FBF928F4A90}"/>
            </a:ext>
          </a:extLst>
        </xdr:cNvPr>
        <xdr:cNvSpPr/>
      </xdr:nvSpPr>
      <xdr:spPr>
        <a:xfrm>
          <a:off x="3786188" y="82050046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421</xdr:row>
      <xdr:rowOff>182671</xdr:rowOff>
    </xdr:from>
    <xdr:to>
      <xdr:col>6</xdr:col>
      <xdr:colOff>13048</xdr:colOff>
      <xdr:row>423</xdr:row>
      <xdr:rowOff>43058</xdr:rowOff>
    </xdr:to>
    <xdr:sp macro="" textlink="">
      <xdr:nvSpPr>
        <xdr:cNvPr id="115" name="Rectángulo redondeado 62">
          <a:extLst>
            <a:ext uri="{FF2B5EF4-FFF2-40B4-BE49-F238E27FC236}">
              <a16:creationId xmlns:a16="http://schemas.microsoft.com/office/drawing/2014/main" id="{E697BE79-2A60-4D06-A543-0EFB8216D6AB}"/>
            </a:ext>
          </a:extLst>
        </xdr:cNvPr>
        <xdr:cNvSpPr/>
      </xdr:nvSpPr>
      <xdr:spPr>
        <a:xfrm>
          <a:off x="5119688" y="82050046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404</xdr:row>
      <xdr:rowOff>47625</xdr:rowOff>
    </xdr:from>
    <xdr:to>
      <xdr:col>3</xdr:col>
      <xdr:colOff>1393030</xdr:colOff>
      <xdr:row>410</xdr:row>
      <xdr:rowOff>157162</xdr:rowOff>
    </xdr:to>
    <xdr:sp macro="" textlink="">
      <xdr:nvSpPr>
        <xdr:cNvPr id="116" name="Círculo: vacío 115">
          <a:extLst>
            <a:ext uri="{FF2B5EF4-FFF2-40B4-BE49-F238E27FC236}">
              <a16:creationId xmlns:a16="http://schemas.microsoft.com/office/drawing/2014/main" id="{00F9C0AF-567A-451E-BB54-85FBB847E68E}"/>
            </a:ext>
          </a:extLst>
        </xdr:cNvPr>
        <xdr:cNvSpPr/>
      </xdr:nvSpPr>
      <xdr:spPr>
        <a:xfrm>
          <a:off x="2285999" y="78676500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404</xdr:row>
      <xdr:rowOff>166688</xdr:rowOff>
    </xdr:from>
    <xdr:to>
      <xdr:col>3</xdr:col>
      <xdr:colOff>1262062</xdr:colOff>
      <xdr:row>410</xdr:row>
      <xdr:rowOff>35719</xdr:rowOff>
    </xdr:to>
    <xdr:sp macro="" textlink="$J$4">
      <xdr:nvSpPr>
        <xdr:cNvPr id="117" name="Diagrama de flujo: conector 116">
          <a:extLst>
            <a:ext uri="{FF2B5EF4-FFF2-40B4-BE49-F238E27FC236}">
              <a16:creationId xmlns:a16="http://schemas.microsoft.com/office/drawing/2014/main" id="{33C156AE-CC83-445B-AB2F-1C4F4B42DC27}"/>
            </a:ext>
          </a:extLst>
        </xdr:cNvPr>
        <xdr:cNvSpPr/>
      </xdr:nvSpPr>
      <xdr:spPr>
        <a:xfrm>
          <a:off x="2405062" y="78795563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56D72A95-F27A-4F57-81F9-ED91336779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421</xdr:row>
      <xdr:rowOff>182671</xdr:rowOff>
    </xdr:from>
    <xdr:to>
      <xdr:col>11</xdr:col>
      <xdr:colOff>13048</xdr:colOff>
      <xdr:row>423</xdr:row>
      <xdr:rowOff>43058</xdr:rowOff>
    </xdr:to>
    <xdr:sp macro="" textlink="">
      <xdr:nvSpPr>
        <xdr:cNvPr id="118" name="Rectángulo redondeado 62">
          <a:extLst>
            <a:ext uri="{FF2B5EF4-FFF2-40B4-BE49-F238E27FC236}">
              <a16:creationId xmlns:a16="http://schemas.microsoft.com/office/drawing/2014/main" id="{18E9E53D-9E1C-4C60-B661-AE167D7E0E7F}"/>
            </a:ext>
          </a:extLst>
        </xdr:cNvPr>
        <xdr:cNvSpPr/>
      </xdr:nvSpPr>
      <xdr:spPr>
        <a:xfrm>
          <a:off x="10179844" y="82050046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404</xdr:row>
      <xdr:rowOff>35719</xdr:rowOff>
    </xdr:from>
    <xdr:to>
      <xdr:col>10</xdr:col>
      <xdr:colOff>1428750</xdr:colOff>
      <xdr:row>410</xdr:row>
      <xdr:rowOff>145256</xdr:rowOff>
    </xdr:to>
    <xdr:sp macro="" textlink="">
      <xdr:nvSpPr>
        <xdr:cNvPr id="119" name="Círculo: vacío 118">
          <a:extLst>
            <a:ext uri="{FF2B5EF4-FFF2-40B4-BE49-F238E27FC236}">
              <a16:creationId xmlns:a16="http://schemas.microsoft.com/office/drawing/2014/main" id="{C56743D2-33A1-4AAD-B9E6-8ADC8D9C8B76}"/>
            </a:ext>
          </a:extLst>
        </xdr:cNvPr>
        <xdr:cNvSpPr/>
      </xdr:nvSpPr>
      <xdr:spPr>
        <a:xfrm>
          <a:off x="10346532" y="78664594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404</xdr:row>
      <xdr:rowOff>154781</xdr:rowOff>
    </xdr:from>
    <xdr:to>
      <xdr:col>10</xdr:col>
      <xdr:colOff>1309688</xdr:colOff>
      <xdr:row>410</xdr:row>
      <xdr:rowOff>23812</xdr:rowOff>
    </xdr:to>
    <xdr:sp macro="" textlink="$J$4">
      <xdr:nvSpPr>
        <xdr:cNvPr id="120" name="Diagrama de flujo: conector 119">
          <a:extLst>
            <a:ext uri="{FF2B5EF4-FFF2-40B4-BE49-F238E27FC236}">
              <a16:creationId xmlns:a16="http://schemas.microsoft.com/office/drawing/2014/main" id="{6F6FD83C-62E2-4ACF-BFDB-D4E78F3258DE}"/>
            </a:ext>
          </a:extLst>
        </xdr:cNvPr>
        <xdr:cNvSpPr/>
      </xdr:nvSpPr>
      <xdr:spPr>
        <a:xfrm>
          <a:off x="10477501" y="7878365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01A3EB51-F36A-4A0A-B941-6EE854B1947D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547688</xdr:colOff>
      <xdr:row>402</xdr:row>
      <xdr:rowOff>117693</xdr:rowOff>
    </xdr:from>
    <xdr:to>
      <xdr:col>6</xdr:col>
      <xdr:colOff>369094</xdr:colOff>
      <xdr:row>419</xdr:row>
      <xdr:rowOff>2382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B2FDA649-91BD-4CAB-BC0B-1F4DC022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6" y="78365568"/>
          <a:ext cx="2464593" cy="3123189"/>
        </a:xfrm>
        <a:prstGeom prst="rect">
          <a:avLst/>
        </a:prstGeom>
      </xdr:spPr>
    </xdr:pic>
    <xdr:clientData/>
  </xdr:twoCellAnchor>
  <xdr:twoCellAnchor editAs="oneCell">
    <xdr:from>
      <xdr:col>11</xdr:col>
      <xdr:colOff>511969</xdr:colOff>
      <xdr:row>402</xdr:row>
      <xdr:rowOff>130969</xdr:rowOff>
    </xdr:from>
    <xdr:to>
      <xdr:col>13</xdr:col>
      <xdr:colOff>357187</xdr:colOff>
      <xdr:row>419</xdr:row>
      <xdr:rowOff>15658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805B45A7-5AAF-46B7-BA3B-456B7AFDE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2969" y="78378844"/>
          <a:ext cx="2464593" cy="3123189"/>
        </a:xfrm>
        <a:prstGeom prst="rect">
          <a:avLst/>
        </a:prstGeom>
      </xdr:spPr>
    </xdr:pic>
    <xdr:clientData/>
  </xdr:twoCellAnchor>
  <xdr:twoCellAnchor editAs="oneCell">
    <xdr:from>
      <xdr:col>4</xdr:col>
      <xdr:colOff>321468</xdr:colOff>
      <xdr:row>346</xdr:row>
      <xdr:rowOff>142874</xdr:rowOff>
    </xdr:from>
    <xdr:to>
      <xdr:col>6</xdr:col>
      <xdr:colOff>452437</xdr:colOff>
      <xdr:row>363</xdr:row>
      <xdr:rowOff>8541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074D059A-5EF6-456E-8B5E-66E095768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07656" y="67484624"/>
          <a:ext cx="2774156" cy="3104167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290</xdr:row>
      <xdr:rowOff>154782</xdr:rowOff>
    </xdr:from>
    <xdr:to>
      <xdr:col>6</xdr:col>
      <xdr:colOff>119062</xdr:colOff>
      <xdr:row>306</xdr:row>
      <xdr:rowOff>168326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642283A1-09FA-433E-A0A6-02A5E151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57626" y="56590407"/>
          <a:ext cx="2690811" cy="3061544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738188</xdr:colOff>
      <xdr:row>333</xdr:row>
      <xdr:rowOff>83344</xdr:rowOff>
    </xdr:from>
    <xdr:to>
      <xdr:col>1</xdr:col>
      <xdr:colOff>940593</xdr:colOff>
      <xdr:row>334</xdr:row>
      <xdr:rowOff>93643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82262152-DD68-4A8A-B582-68387024B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twoCellAnchor>
  <xdr:oneCellAnchor>
    <xdr:from>
      <xdr:col>1</xdr:col>
      <xdr:colOff>738188</xdr:colOff>
      <xdr:row>362</xdr:row>
      <xdr:rowOff>83344</xdr:rowOff>
    </xdr:from>
    <xdr:ext cx="202405" cy="200799"/>
    <xdr:pic>
      <xdr:nvPicPr>
        <xdr:cNvPr id="127" name="Imagen 126">
          <a:extLst>
            <a:ext uri="{FF2B5EF4-FFF2-40B4-BE49-F238E27FC236}">
              <a16:creationId xmlns:a16="http://schemas.microsoft.com/office/drawing/2014/main" id="{F9AFD6B8-AE4F-4DD1-A94F-A9130E63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70473094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306</xdr:row>
      <xdr:rowOff>83344</xdr:rowOff>
    </xdr:from>
    <xdr:ext cx="202405" cy="200799"/>
    <xdr:pic>
      <xdr:nvPicPr>
        <xdr:cNvPr id="128" name="Imagen 127">
          <a:extLst>
            <a:ext uri="{FF2B5EF4-FFF2-40B4-BE49-F238E27FC236}">
              <a16:creationId xmlns:a16="http://schemas.microsoft.com/office/drawing/2014/main" id="{59AC73C1-58DE-4392-9D70-427AAFFD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956696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333</xdr:row>
      <xdr:rowOff>83344</xdr:rowOff>
    </xdr:from>
    <xdr:ext cx="202405" cy="200799"/>
    <xdr:pic>
      <xdr:nvPicPr>
        <xdr:cNvPr id="129" name="Imagen 128">
          <a:extLst>
            <a:ext uri="{FF2B5EF4-FFF2-40B4-BE49-F238E27FC236}">
              <a16:creationId xmlns:a16="http://schemas.microsoft.com/office/drawing/2014/main" id="{D91BBDAA-F490-4166-B49E-EF89B5DF8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278</xdr:row>
      <xdr:rowOff>83344</xdr:rowOff>
    </xdr:from>
    <xdr:ext cx="202405" cy="200799"/>
    <xdr:pic>
      <xdr:nvPicPr>
        <xdr:cNvPr id="130" name="Imagen 129">
          <a:extLst>
            <a:ext uri="{FF2B5EF4-FFF2-40B4-BE49-F238E27FC236}">
              <a16:creationId xmlns:a16="http://schemas.microsoft.com/office/drawing/2014/main" id="{D583E6A2-9906-46F8-83E8-D5EF0119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411390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250</xdr:row>
      <xdr:rowOff>83344</xdr:rowOff>
    </xdr:from>
    <xdr:ext cx="202405" cy="200799"/>
    <xdr:pic>
      <xdr:nvPicPr>
        <xdr:cNvPr id="131" name="Imagen 130">
          <a:extLst>
            <a:ext uri="{FF2B5EF4-FFF2-40B4-BE49-F238E27FC236}">
              <a16:creationId xmlns:a16="http://schemas.microsoft.com/office/drawing/2014/main" id="{4AE8D7DD-3BFD-4B60-B9B2-5EFAFB14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8660844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221</xdr:row>
      <xdr:rowOff>83344</xdr:rowOff>
    </xdr:from>
    <xdr:ext cx="202405" cy="200799"/>
    <xdr:pic>
      <xdr:nvPicPr>
        <xdr:cNvPr id="132" name="Imagen 131">
          <a:extLst>
            <a:ext uri="{FF2B5EF4-FFF2-40B4-BE49-F238E27FC236}">
              <a16:creationId xmlns:a16="http://schemas.microsoft.com/office/drawing/2014/main" id="{A301CF9E-B57E-4B36-80BC-814630CE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221</xdr:row>
      <xdr:rowOff>83344</xdr:rowOff>
    </xdr:from>
    <xdr:ext cx="202405" cy="200799"/>
    <xdr:pic>
      <xdr:nvPicPr>
        <xdr:cNvPr id="133" name="Imagen 132">
          <a:extLst>
            <a:ext uri="{FF2B5EF4-FFF2-40B4-BE49-F238E27FC236}">
              <a16:creationId xmlns:a16="http://schemas.microsoft.com/office/drawing/2014/main" id="{05FDC22B-9CD5-401C-AB8B-D9548993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193</xdr:row>
      <xdr:rowOff>83344</xdr:rowOff>
    </xdr:from>
    <xdr:ext cx="202405" cy="200799"/>
    <xdr:pic>
      <xdr:nvPicPr>
        <xdr:cNvPr id="134" name="Imagen 133">
          <a:extLst>
            <a:ext uri="{FF2B5EF4-FFF2-40B4-BE49-F238E27FC236}">
              <a16:creationId xmlns:a16="http://schemas.microsoft.com/office/drawing/2014/main" id="{152F141B-72F7-472F-BCF5-0812D55E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193</xdr:row>
      <xdr:rowOff>83344</xdr:rowOff>
    </xdr:from>
    <xdr:ext cx="202405" cy="200799"/>
    <xdr:pic>
      <xdr:nvPicPr>
        <xdr:cNvPr id="135" name="Imagen 134">
          <a:extLst>
            <a:ext uri="{FF2B5EF4-FFF2-40B4-BE49-F238E27FC236}">
              <a16:creationId xmlns:a16="http://schemas.microsoft.com/office/drawing/2014/main" id="{49792C01-6520-4072-AFF5-9D0214B7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164</xdr:row>
      <xdr:rowOff>83344</xdr:rowOff>
    </xdr:from>
    <xdr:ext cx="202405" cy="200799"/>
    <xdr:pic>
      <xdr:nvPicPr>
        <xdr:cNvPr id="136" name="Imagen 135">
          <a:extLst>
            <a:ext uri="{FF2B5EF4-FFF2-40B4-BE49-F238E27FC236}">
              <a16:creationId xmlns:a16="http://schemas.microsoft.com/office/drawing/2014/main" id="{A33664B3-F7CA-4F86-8E2D-324DE3CFA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192065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136</xdr:row>
      <xdr:rowOff>83344</xdr:rowOff>
    </xdr:from>
    <xdr:ext cx="202405" cy="200799"/>
    <xdr:pic>
      <xdr:nvPicPr>
        <xdr:cNvPr id="137" name="Imagen 136">
          <a:extLst>
            <a:ext uri="{FF2B5EF4-FFF2-40B4-BE49-F238E27FC236}">
              <a16:creationId xmlns:a16="http://schemas.microsoft.com/office/drawing/2014/main" id="{A299F1EF-813F-4498-8173-AB8A486E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26467594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136</xdr:row>
      <xdr:rowOff>83344</xdr:rowOff>
    </xdr:from>
    <xdr:ext cx="202405" cy="200799"/>
    <xdr:pic>
      <xdr:nvPicPr>
        <xdr:cNvPr id="138" name="Imagen 137">
          <a:extLst>
            <a:ext uri="{FF2B5EF4-FFF2-40B4-BE49-F238E27FC236}">
              <a16:creationId xmlns:a16="http://schemas.microsoft.com/office/drawing/2014/main" id="{DA4C6C05-A3BA-4B9A-A114-EF1F6D57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26467594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136</xdr:row>
      <xdr:rowOff>83344</xdr:rowOff>
    </xdr:from>
    <xdr:ext cx="202405" cy="200799"/>
    <xdr:pic>
      <xdr:nvPicPr>
        <xdr:cNvPr id="139" name="Imagen 138">
          <a:extLst>
            <a:ext uri="{FF2B5EF4-FFF2-40B4-BE49-F238E27FC236}">
              <a16:creationId xmlns:a16="http://schemas.microsoft.com/office/drawing/2014/main" id="{39440ABD-6904-4BEB-8C5A-FA26104D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26467594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164</xdr:row>
      <xdr:rowOff>83344</xdr:rowOff>
    </xdr:from>
    <xdr:ext cx="202405" cy="200799"/>
    <xdr:pic>
      <xdr:nvPicPr>
        <xdr:cNvPr id="140" name="Imagen 139">
          <a:extLst>
            <a:ext uri="{FF2B5EF4-FFF2-40B4-BE49-F238E27FC236}">
              <a16:creationId xmlns:a16="http://schemas.microsoft.com/office/drawing/2014/main" id="{FEEFBA42-9F10-4D92-B615-D750FDBC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192065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164</xdr:row>
      <xdr:rowOff>83344</xdr:rowOff>
    </xdr:from>
    <xdr:ext cx="202405" cy="200799"/>
    <xdr:pic>
      <xdr:nvPicPr>
        <xdr:cNvPr id="141" name="Imagen 140">
          <a:extLst>
            <a:ext uri="{FF2B5EF4-FFF2-40B4-BE49-F238E27FC236}">
              <a16:creationId xmlns:a16="http://schemas.microsoft.com/office/drawing/2014/main" id="{AADF6D90-B732-4977-989C-6B786CFA0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192065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193</xdr:row>
      <xdr:rowOff>83344</xdr:rowOff>
    </xdr:from>
    <xdr:ext cx="202405" cy="200799"/>
    <xdr:pic>
      <xdr:nvPicPr>
        <xdr:cNvPr id="142" name="Imagen 141">
          <a:extLst>
            <a:ext uri="{FF2B5EF4-FFF2-40B4-BE49-F238E27FC236}">
              <a16:creationId xmlns:a16="http://schemas.microsoft.com/office/drawing/2014/main" id="{7A050431-401F-4824-A056-CA409A0C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193</xdr:row>
      <xdr:rowOff>83344</xdr:rowOff>
    </xdr:from>
    <xdr:ext cx="202405" cy="200799"/>
    <xdr:pic>
      <xdr:nvPicPr>
        <xdr:cNvPr id="143" name="Imagen 142">
          <a:extLst>
            <a:ext uri="{FF2B5EF4-FFF2-40B4-BE49-F238E27FC236}">
              <a16:creationId xmlns:a16="http://schemas.microsoft.com/office/drawing/2014/main" id="{9EA50A7A-6C65-4C93-BE96-C39A95410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193</xdr:row>
      <xdr:rowOff>83344</xdr:rowOff>
    </xdr:from>
    <xdr:ext cx="202405" cy="200799"/>
    <xdr:pic>
      <xdr:nvPicPr>
        <xdr:cNvPr id="144" name="Imagen 143">
          <a:extLst>
            <a:ext uri="{FF2B5EF4-FFF2-40B4-BE49-F238E27FC236}">
              <a16:creationId xmlns:a16="http://schemas.microsoft.com/office/drawing/2014/main" id="{A9970551-8F77-4A8E-90F6-5863B8BA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193</xdr:row>
      <xdr:rowOff>83344</xdr:rowOff>
    </xdr:from>
    <xdr:ext cx="202405" cy="200799"/>
    <xdr:pic>
      <xdr:nvPicPr>
        <xdr:cNvPr id="145" name="Imagen 144">
          <a:extLst>
            <a:ext uri="{FF2B5EF4-FFF2-40B4-BE49-F238E27FC236}">
              <a16:creationId xmlns:a16="http://schemas.microsoft.com/office/drawing/2014/main" id="{04F2AD3A-9D44-4FCD-8822-E6F1A7A1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3756421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221</xdr:row>
      <xdr:rowOff>83344</xdr:rowOff>
    </xdr:from>
    <xdr:ext cx="202405" cy="200799"/>
    <xdr:pic>
      <xdr:nvPicPr>
        <xdr:cNvPr id="146" name="Imagen 145">
          <a:extLst>
            <a:ext uri="{FF2B5EF4-FFF2-40B4-BE49-F238E27FC236}">
              <a16:creationId xmlns:a16="http://schemas.microsoft.com/office/drawing/2014/main" id="{E77CA615-80D1-47B5-A80B-88EB8210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221</xdr:row>
      <xdr:rowOff>83344</xdr:rowOff>
    </xdr:from>
    <xdr:ext cx="202405" cy="200799"/>
    <xdr:pic>
      <xdr:nvPicPr>
        <xdr:cNvPr id="147" name="Imagen 146">
          <a:extLst>
            <a:ext uri="{FF2B5EF4-FFF2-40B4-BE49-F238E27FC236}">
              <a16:creationId xmlns:a16="http://schemas.microsoft.com/office/drawing/2014/main" id="{ABC8B320-901C-4140-94C2-62FD0FA7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221</xdr:row>
      <xdr:rowOff>83344</xdr:rowOff>
    </xdr:from>
    <xdr:ext cx="202405" cy="200799"/>
    <xdr:pic>
      <xdr:nvPicPr>
        <xdr:cNvPr id="148" name="Imagen 147">
          <a:extLst>
            <a:ext uri="{FF2B5EF4-FFF2-40B4-BE49-F238E27FC236}">
              <a16:creationId xmlns:a16="http://schemas.microsoft.com/office/drawing/2014/main" id="{BCBFAB4C-F021-4274-9B3D-A0BDFB0A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221</xdr:row>
      <xdr:rowOff>83344</xdr:rowOff>
    </xdr:from>
    <xdr:ext cx="202405" cy="200799"/>
    <xdr:pic>
      <xdr:nvPicPr>
        <xdr:cNvPr id="149" name="Imagen 148">
          <a:extLst>
            <a:ext uri="{FF2B5EF4-FFF2-40B4-BE49-F238E27FC236}">
              <a16:creationId xmlns:a16="http://schemas.microsoft.com/office/drawing/2014/main" id="{0C6ED0AE-D380-4E8E-A6DA-31C5B944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301728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250</xdr:row>
      <xdr:rowOff>83344</xdr:rowOff>
    </xdr:from>
    <xdr:ext cx="202405" cy="200799"/>
    <xdr:pic>
      <xdr:nvPicPr>
        <xdr:cNvPr id="150" name="Imagen 149">
          <a:extLst>
            <a:ext uri="{FF2B5EF4-FFF2-40B4-BE49-F238E27FC236}">
              <a16:creationId xmlns:a16="http://schemas.microsoft.com/office/drawing/2014/main" id="{B38416CB-0D2D-472D-B31A-7AAAD4195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8660844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250</xdr:row>
      <xdr:rowOff>83344</xdr:rowOff>
    </xdr:from>
    <xdr:ext cx="202405" cy="200799"/>
    <xdr:pic>
      <xdr:nvPicPr>
        <xdr:cNvPr id="151" name="Imagen 150">
          <a:extLst>
            <a:ext uri="{FF2B5EF4-FFF2-40B4-BE49-F238E27FC236}">
              <a16:creationId xmlns:a16="http://schemas.microsoft.com/office/drawing/2014/main" id="{39542773-CA0F-4367-83D4-C005FD0C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48660844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278</xdr:row>
      <xdr:rowOff>83344</xdr:rowOff>
    </xdr:from>
    <xdr:ext cx="202405" cy="200799"/>
    <xdr:pic>
      <xdr:nvPicPr>
        <xdr:cNvPr id="152" name="Imagen 151">
          <a:extLst>
            <a:ext uri="{FF2B5EF4-FFF2-40B4-BE49-F238E27FC236}">
              <a16:creationId xmlns:a16="http://schemas.microsoft.com/office/drawing/2014/main" id="{6042D425-E477-419F-9D25-A8D50EBB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411390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278</xdr:row>
      <xdr:rowOff>83344</xdr:rowOff>
    </xdr:from>
    <xdr:ext cx="202405" cy="200799"/>
    <xdr:pic>
      <xdr:nvPicPr>
        <xdr:cNvPr id="153" name="Imagen 152">
          <a:extLst>
            <a:ext uri="{FF2B5EF4-FFF2-40B4-BE49-F238E27FC236}">
              <a16:creationId xmlns:a16="http://schemas.microsoft.com/office/drawing/2014/main" id="{7FF48918-1F57-4FCB-A4C8-6725E02B0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411390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306</xdr:row>
      <xdr:rowOff>83344</xdr:rowOff>
    </xdr:from>
    <xdr:ext cx="202405" cy="200799"/>
    <xdr:pic>
      <xdr:nvPicPr>
        <xdr:cNvPr id="154" name="Imagen 153">
          <a:extLst>
            <a:ext uri="{FF2B5EF4-FFF2-40B4-BE49-F238E27FC236}">
              <a16:creationId xmlns:a16="http://schemas.microsoft.com/office/drawing/2014/main" id="{4FFAB1E0-8D08-452F-8D83-D088DD737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956696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306</xdr:row>
      <xdr:rowOff>83344</xdr:rowOff>
    </xdr:from>
    <xdr:ext cx="202405" cy="200799"/>
    <xdr:pic>
      <xdr:nvPicPr>
        <xdr:cNvPr id="155" name="Imagen 154">
          <a:extLst>
            <a:ext uri="{FF2B5EF4-FFF2-40B4-BE49-F238E27FC236}">
              <a16:creationId xmlns:a16="http://schemas.microsoft.com/office/drawing/2014/main" id="{EA8AB9C8-D40A-4D9B-9420-48467E9D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956696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306</xdr:row>
      <xdr:rowOff>83344</xdr:rowOff>
    </xdr:from>
    <xdr:ext cx="202405" cy="200799"/>
    <xdr:pic>
      <xdr:nvPicPr>
        <xdr:cNvPr id="156" name="Imagen 155">
          <a:extLst>
            <a:ext uri="{FF2B5EF4-FFF2-40B4-BE49-F238E27FC236}">
              <a16:creationId xmlns:a16="http://schemas.microsoft.com/office/drawing/2014/main" id="{E161EA5D-2277-4218-97EA-12645C94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59566969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333</xdr:row>
      <xdr:rowOff>83344</xdr:rowOff>
    </xdr:from>
    <xdr:ext cx="202405" cy="200799"/>
    <xdr:pic>
      <xdr:nvPicPr>
        <xdr:cNvPr id="160" name="Imagen 159">
          <a:extLst>
            <a:ext uri="{FF2B5EF4-FFF2-40B4-BE49-F238E27FC236}">
              <a16:creationId xmlns:a16="http://schemas.microsoft.com/office/drawing/2014/main" id="{02186309-ACFA-42F1-9B05-4376FCDB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333</xdr:row>
      <xdr:rowOff>83344</xdr:rowOff>
    </xdr:from>
    <xdr:ext cx="202405" cy="200799"/>
    <xdr:pic>
      <xdr:nvPicPr>
        <xdr:cNvPr id="161" name="Imagen 160">
          <a:extLst>
            <a:ext uri="{FF2B5EF4-FFF2-40B4-BE49-F238E27FC236}">
              <a16:creationId xmlns:a16="http://schemas.microsoft.com/office/drawing/2014/main" id="{DECBAF31-04ED-4D4A-A14E-1101FC63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333</xdr:row>
      <xdr:rowOff>83344</xdr:rowOff>
    </xdr:from>
    <xdr:ext cx="202405" cy="200799"/>
    <xdr:pic>
      <xdr:nvPicPr>
        <xdr:cNvPr id="162" name="Imagen 161">
          <a:extLst>
            <a:ext uri="{FF2B5EF4-FFF2-40B4-BE49-F238E27FC236}">
              <a16:creationId xmlns:a16="http://schemas.microsoft.com/office/drawing/2014/main" id="{2CA87DB4-D778-49DF-882A-9C45D50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333</xdr:row>
      <xdr:rowOff>83344</xdr:rowOff>
    </xdr:from>
    <xdr:ext cx="202405" cy="200799"/>
    <xdr:pic>
      <xdr:nvPicPr>
        <xdr:cNvPr id="163" name="Imagen 162">
          <a:extLst>
            <a:ext uri="{FF2B5EF4-FFF2-40B4-BE49-F238E27FC236}">
              <a16:creationId xmlns:a16="http://schemas.microsoft.com/office/drawing/2014/main" id="{5BBCA4D4-9966-4A60-9C1F-0592919E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64829532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738188</xdr:colOff>
      <xdr:row>108</xdr:row>
      <xdr:rowOff>83344</xdr:rowOff>
    </xdr:from>
    <xdr:ext cx="202405" cy="200799"/>
    <xdr:pic>
      <xdr:nvPicPr>
        <xdr:cNvPr id="164" name="Imagen 163">
          <a:extLst>
            <a:ext uri="{FF2B5EF4-FFF2-40B4-BE49-F238E27FC236}">
              <a16:creationId xmlns:a16="http://schemas.microsoft.com/office/drawing/2014/main" id="{4C24FF9F-7DE5-4FA7-8F1D-60BB288C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20966907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726282</xdr:colOff>
      <xdr:row>81</xdr:row>
      <xdr:rowOff>119063</xdr:rowOff>
    </xdr:from>
    <xdr:ext cx="202405" cy="200799"/>
    <xdr:pic>
      <xdr:nvPicPr>
        <xdr:cNvPr id="165" name="Imagen 164">
          <a:extLst>
            <a:ext uri="{FF2B5EF4-FFF2-40B4-BE49-F238E27FC236}">
              <a16:creationId xmlns:a16="http://schemas.microsoft.com/office/drawing/2014/main" id="{75C515DD-07BE-45C1-A0EE-C4A191D2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15859126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773907</xdr:colOff>
      <xdr:row>81</xdr:row>
      <xdr:rowOff>119063</xdr:rowOff>
    </xdr:from>
    <xdr:ext cx="202405" cy="200799"/>
    <xdr:pic>
      <xdr:nvPicPr>
        <xdr:cNvPr id="166" name="Imagen 165">
          <a:extLst>
            <a:ext uri="{FF2B5EF4-FFF2-40B4-BE49-F238E27FC236}">
              <a16:creationId xmlns:a16="http://schemas.microsoft.com/office/drawing/2014/main" id="{6DE62794-D309-4C93-BCDA-4579053E6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6813" y="15859126"/>
          <a:ext cx="202405" cy="200799"/>
        </a:xfrm>
        <a:prstGeom prst="rect">
          <a:avLst/>
        </a:prstGeom>
      </xdr:spPr>
    </xdr:pic>
    <xdr:clientData/>
  </xdr:oneCellAnchor>
  <xdr:twoCellAnchor editAs="oneCell">
    <xdr:from>
      <xdr:col>11</xdr:col>
      <xdr:colOff>392500</xdr:colOff>
      <xdr:row>346</xdr:row>
      <xdr:rowOff>130967</xdr:rowOff>
    </xdr:from>
    <xdr:to>
      <xdr:col>13</xdr:col>
      <xdr:colOff>168099</xdr:colOff>
      <xdr:row>362</xdr:row>
      <xdr:rowOff>154781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121DBBE4-EA37-4974-AD88-1F26E681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500" y="67472717"/>
          <a:ext cx="2394974" cy="3071814"/>
        </a:xfrm>
        <a:prstGeom prst="rect">
          <a:avLst/>
        </a:prstGeom>
      </xdr:spPr>
    </xdr:pic>
    <xdr:clientData/>
  </xdr:twoCellAnchor>
  <xdr:oneCellAnchor>
    <xdr:from>
      <xdr:col>8</xdr:col>
      <xdr:colOff>738188</xdr:colOff>
      <xdr:row>362</xdr:row>
      <xdr:rowOff>83344</xdr:rowOff>
    </xdr:from>
    <xdr:ext cx="202405" cy="200799"/>
    <xdr:pic>
      <xdr:nvPicPr>
        <xdr:cNvPr id="168" name="Imagen 167">
          <a:extLst>
            <a:ext uri="{FF2B5EF4-FFF2-40B4-BE49-F238E27FC236}">
              <a16:creationId xmlns:a16="http://schemas.microsoft.com/office/drawing/2014/main" id="{7C125129-7843-4072-8501-53A393B7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70473094"/>
          <a:ext cx="202405" cy="200799"/>
        </a:xfrm>
        <a:prstGeom prst="rect">
          <a:avLst/>
        </a:prstGeom>
      </xdr:spPr>
    </xdr:pic>
    <xdr:clientData/>
  </xdr:oneCellAnchor>
  <xdr:twoCellAnchor>
    <xdr:from>
      <xdr:col>3</xdr:col>
      <xdr:colOff>0</xdr:colOff>
      <xdr:row>392</xdr:row>
      <xdr:rowOff>182671</xdr:rowOff>
    </xdr:from>
    <xdr:to>
      <xdr:col>4</xdr:col>
      <xdr:colOff>13048</xdr:colOff>
      <xdr:row>394</xdr:row>
      <xdr:rowOff>43058</xdr:rowOff>
    </xdr:to>
    <xdr:sp macro="" textlink="">
      <xdr:nvSpPr>
        <xdr:cNvPr id="169" name="Rectángulo redondeado 62">
          <a:extLst>
            <a:ext uri="{FF2B5EF4-FFF2-40B4-BE49-F238E27FC236}">
              <a16:creationId xmlns:a16="http://schemas.microsoft.com/office/drawing/2014/main" id="{3EB81ABF-33D0-4EA2-A691-705C72AB15DE}"/>
            </a:ext>
          </a:extLst>
        </xdr:cNvPr>
        <xdr:cNvSpPr/>
      </xdr:nvSpPr>
      <xdr:spPr>
        <a:xfrm>
          <a:off x="2155031" y="76406484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392</xdr:row>
      <xdr:rowOff>182671</xdr:rowOff>
    </xdr:from>
    <xdr:to>
      <xdr:col>5</xdr:col>
      <xdr:colOff>13048</xdr:colOff>
      <xdr:row>394</xdr:row>
      <xdr:rowOff>43058</xdr:rowOff>
    </xdr:to>
    <xdr:sp macro="" textlink="">
      <xdr:nvSpPr>
        <xdr:cNvPr id="170" name="Rectángulo redondeado 62">
          <a:extLst>
            <a:ext uri="{FF2B5EF4-FFF2-40B4-BE49-F238E27FC236}">
              <a16:creationId xmlns:a16="http://schemas.microsoft.com/office/drawing/2014/main" id="{630EEF6B-8498-461C-B556-4A52642B74AA}"/>
            </a:ext>
          </a:extLst>
        </xdr:cNvPr>
        <xdr:cNvSpPr/>
      </xdr:nvSpPr>
      <xdr:spPr>
        <a:xfrm>
          <a:off x="3786188" y="76406484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375</xdr:row>
      <xdr:rowOff>47625</xdr:rowOff>
    </xdr:from>
    <xdr:to>
      <xdr:col>3</xdr:col>
      <xdr:colOff>1393030</xdr:colOff>
      <xdr:row>381</xdr:row>
      <xdr:rowOff>157162</xdr:rowOff>
    </xdr:to>
    <xdr:sp macro="" textlink="">
      <xdr:nvSpPr>
        <xdr:cNvPr id="171" name="Círculo: vacío 170">
          <a:extLst>
            <a:ext uri="{FF2B5EF4-FFF2-40B4-BE49-F238E27FC236}">
              <a16:creationId xmlns:a16="http://schemas.microsoft.com/office/drawing/2014/main" id="{D11A5DAB-F8C1-4C9A-B614-D1DAAEC37358}"/>
            </a:ext>
          </a:extLst>
        </xdr:cNvPr>
        <xdr:cNvSpPr/>
      </xdr:nvSpPr>
      <xdr:spPr>
        <a:xfrm>
          <a:off x="2285999" y="73032938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375</xdr:row>
      <xdr:rowOff>166688</xdr:rowOff>
    </xdr:from>
    <xdr:to>
      <xdr:col>3</xdr:col>
      <xdr:colOff>1262062</xdr:colOff>
      <xdr:row>381</xdr:row>
      <xdr:rowOff>35719</xdr:rowOff>
    </xdr:to>
    <xdr:sp macro="" textlink="$J$4">
      <xdr:nvSpPr>
        <xdr:cNvPr id="172" name="Diagrama de flujo: conector 171">
          <a:extLst>
            <a:ext uri="{FF2B5EF4-FFF2-40B4-BE49-F238E27FC236}">
              <a16:creationId xmlns:a16="http://schemas.microsoft.com/office/drawing/2014/main" id="{8F529834-BDEC-42DA-BECE-622EBFE8EA2D}"/>
            </a:ext>
          </a:extLst>
        </xdr:cNvPr>
        <xdr:cNvSpPr/>
      </xdr:nvSpPr>
      <xdr:spPr>
        <a:xfrm>
          <a:off x="2405062" y="73152001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02D8436-4892-4B7E-A3EE-9E8C94B08EF8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1</xdr:col>
      <xdr:colOff>738188</xdr:colOff>
      <xdr:row>389</xdr:row>
      <xdr:rowOff>83344</xdr:rowOff>
    </xdr:from>
    <xdr:ext cx="202405" cy="200799"/>
    <xdr:pic>
      <xdr:nvPicPr>
        <xdr:cNvPr id="173" name="Imagen 172">
          <a:extLst>
            <a:ext uri="{FF2B5EF4-FFF2-40B4-BE49-F238E27FC236}">
              <a16:creationId xmlns:a16="http://schemas.microsoft.com/office/drawing/2014/main" id="{CDF15389-D0B7-4AE9-9FFD-9F24BBDE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75735657"/>
          <a:ext cx="202405" cy="200799"/>
        </a:xfrm>
        <a:prstGeom prst="rect">
          <a:avLst/>
        </a:prstGeom>
      </xdr:spPr>
    </xdr:pic>
    <xdr:clientData/>
  </xdr:oneCellAnchor>
  <xdr:twoCellAnchor editAs="oneCell">
    <xdr:from>
      <xdr:col>4</xdr:col>
      <xdr:colOff>85725</xdr:colOff>
      <xdr:row>374</xdr:row>
      <xdr:rowOff>0</xdr:rowOff>
    </xdr:from>
    <xdr:to>
      <xdr:col>5</xdr:col>
      <xdr:colOff>202406</xdr:colOff>
      <xdr:row>389</xdr:row>
      <xdr:rowOff>179204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83B6701C-D71C-4C17-BB02-113D8CD7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1913" y="72794813"/>
          <a:ext cx="1450181" cy="30367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392</xdr:row>
      <xdr:rowOff>182671</xdr:rowOff>
    </xdr:from>
    <xdr:to>
      <xdr:col>11</xdr:col>
      <xdr:colOff>13048</xdr:colOff>
      <xdr:row>394</xdr:row>
      <xdr:rowOff>43058</xdr:rowOff>
    </xdr:to>
    <xdr:sp macro="" textlink="">
      <xdr:nvSpPr>
        <xdr:cNvPr id="175" name="Rectángulo redondeado 62">
          <a:extLst>
            <a:ext uri="{FF2B5EF4-FFF2-40B4-BE49-F238E27FC236}">
              <a16:creationId xmlns:a16="http://schemas.microsoft.com/office/drawing/2014/main" id="{04833944-0F62-4786-B9C4-23FBF97CC166}"/>
            </a:ext>
          </a:extLst>
        </xdr:cNvPr>
        <xdr:cNvSpPr/>
      </xdr:nvSpPr>
      <xdr:spPr>
        <a:xfrm>
          <a:off x="10179844" y="76406484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392</xdr:row>
      <xdr:rowOff>182671</xdr:rowOff>
    </xdr:from>
    <xdr:to>
      <xdr:col>12</xdr:col>
      <xdr:colOff>13048</xdr:colOff>
      <xdr:row>394</xdr:row>
      <xdr:rowOff>43058</xdr:rowOff>
    </xdr:to>
    <xdr:sp macro="" textlink="">
      <xdr:nvSpPr>
        <xdr:cNvPr id="176" name="Rectángulo redondeado 62">
          <a:extLst>
            <a:ext uri="{FF2B5EF4-FFF2-40B4-BE49-F238E27FC236}">
              <a16:creationId xmlns:a16="http://schemas.microsoft.com/office/drawing/2014/main" id="{E88BF1E0-7ED9-449E-9935-E612B1E8335E}"/>
            </a:ext>
          </a:extLst>
        </xdr:cNvPr>
        <xdr:cNvSpPr/>
      </xdr:nvSpPr>
      <xdr:spPr>
        <a:xfrm>
          <a:off x="11811000" y="76406484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392</xdr:row>
      <xdr:rowOff>182671</xdr:rowOff>
    </xdr:from>
    <xdr:to>
      <xdr:col>13</xdr:col>
      <xdr:colOff>13048</xdr:colOff>
      <xdr:row>394</xdr:row>
      <xdr:rowOff>43058</xdr:rowOff>
    </xdr:to>
    <xdr:sp macro="" textlink="">
      <xdr:nvSpPr>
        <xdr:cNvPr id="177" name="Rectángulo redondeado 62">
          <a:extLst>
            <a:ext uri="{FF2B5EF4-FFF2-40B4-BE49-F238E27FC236}">
              <a16:creationId xmlns:a16="http://schemas.microsoft.com/office/drawing/2014/main" id="{35CC2FA5-B82C-40D7-A86F-6D19A2F226A9}"/>
            </a:ext>
          </a:extLst>
        </xdr:cNvPr>
        <xdr:cNvSpPr/>
      </xdr:nvSpPr>
      <xdr:spPr>
        <a:xfrm>
          <a:off x="13120688" y="76406484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375</xdr:row>
      <xdr:rowOff>35719</xdr:rowOff>
    </xdr:from>
    <xdr:to>
      <xdr:col>10</xdr:col>
      <xdr:colOff>1428750</xdr:colOff>
      <xdr:row>381</xdr:row>
      <xdr:rowOff>145256</xdr:rowOff>
    </xdr:to>
    <xdr:sp macro="" textlink="">
      <xdr:nvSpPr>
        <xdr:cNvPr id="178" name="Círculo: vacío 177">
          <a:extLst>
            <a:ext uri="{FF2B5EF4-FFF2-40B4-BE49-F238E27FC236}">
              <a16:creationId xmlns:a16="http://schemas.microsoft.com/office/drawing/2014/main" id="{C2463827-C64B-4D2F-A294-C113F7D4BB08}"/>
            </a:ext>
          </a:extLst>
        </xdr:cNvPr>
        <xdr:cNvSpPr/>
      </xdr:nvSpPr>
      <xdr:spPr>
        <a:xfrm>
          <a:off x="10346532" y="73021032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375</xdr:row>
      <xdr:rowOff>154781</xdr:rowOff>
    </xdr:from>
    <xdr:to>
      <xdr:col>10</xdr:col>
      <xdr:colOff>1309688</xdr:colOff>
      <xdr:row>381</xdr:row>
      <xdr:rowOff>23812</xdr:rowOff>
    </xdr:to>
    <xdr:sp macro="" textlink="$J$4">
      <xdr:nvSpPr>
        <xdr:cNvPr id="179" name="Diagrama de flujo: conector 178">
          <a:extLst>
            <a:ext uri="{FF2B5EF4-FFF2-40B4-BE49-F238E27FC236}">
              <a16:creationId xmlns:a16="http://schemas.microsoft.com/office/drawing/2014/main" id="{594CEC26-2258-4B07-B349-09FDD2BEC983}"/>
            </a:ext>
          </a:extLst>
        </xdr:cNvPr>
        <xdr:cNvSpPr/>
      </xdr:nvSpPr>
      <xdr:spPr>
        <a:xfrm>
          <a:off x="10477501" y="73140094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891778C6-26B3-41B8-B1A0-67DB0F45DF8A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8</xdr:col>
      <xdr:colOff>738188</xdr:colOff>
      <xdr:row>389</xdr:row>
      <xdr:rowOff>83344</xdr:rowOff>
    </xdr:from>
    <xdr:ext cx="202405" cy="200799"/>
    <xdr:pic>
      <xdr:nvPicPr>
        <xdr:cNvPr id="180" name="Imagen 179">
          <a:extLst>
            <a:ext uri="{FF2B5EF4-FFF2-40B4-BE49-F238E27FC236}">
              <a16:creationId xmlns:a16="http://schemas.microsoft.com/office/drawing/2014/main" id="{5A8F45FE-6DE2-4ECE-B8FF-CC98CB169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75735657"/>
          <a:ext cx="202405" cy="200799"/>
        </a:xfrm>
        <a:prstGeom prst="rect">
          <a:avLst/>
        </a:prstGeom>
      </xdr:spPr>
    </xdr:pic>
    <xdr:clientData/>
  </xdr:oneCellAnchor>
  <xdr:twoCellAnchor editAs="oneCell">
    <xdr:from>
      <xdr:col>11</xdr:col>
      <xdr:colOff>59532</xdr:colOff>
      <xdr:row>374</xdr:row>
      <xdr:rowOff>35719</xdr:rowOff>
    </xdr:from>
    <xdr:to>
      <xdr:col>13</xdr:col>
      <xdr:colOff>178594</xdr:colOff>
      <xdr:row>390</xdr:row>
      <xdr:rowOff>20284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26A55C08-234F-4828-833C-8E8560874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870532" y="72830532"/>
          <a:ext cx="2738437" cy="303256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479</xdr:row>
      <xdr:rowOff>182671</xdr:rowOff>
    </xdr:from>
    <xdr:to>
      <xdr:col>4</xdr:col>
      <xdr:colOff>13048</xdr:colOff>
      <xdr:row>481</xdr:row>
      <xdr:rowOff>43058</xdr:rowOff>
    </xdr:to>
    <xdr:sp macro="" textlink="">
      <xdr:nvSpPr>
        <xdr:cNvPr id="191" name="Rectángulo redondeado 62">
          <a:extLst>
            <a:ext uri="{FF2B5EF4-FFF2-40B4-BE49-F238E27FC236}">
              <a16:creationId xmlns:a16="http://schemas.microsoft.com/office/drawing/2014/main" id="{3FBA087A-9BE3-434A-93AE-79AC08F76443}"/>
            </a:ext>
          </a:extLst>
        </xdr:cNvPr>
        <xdr:cNvSpPr/>
      </xdr:nvSpPr>
      <xdr:spPr>
        <a:xfrm>
          <a:off x="2155031" y="87693609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479</xdr:row>
      <xdr:rowOff>182671</xdr:rowOff>
    </xdr:from>
    <xdr:to>
      <xdr:col>5</xdr:col>
      <xdr:colOff>13048</xdr:colOff>
      <xdr:row>481</xdr:row>
      <xdr:rowOff>43058</xdr:rowOff>
    </xdr:to>
    <xdr:sp macro="" textlink="">
      <xdr:nvSpPr>
        <xdr:cNvPr id="192" name="Rectángulo redondeado 62">
          <a:extLst>
            <a:ext uri="{FF2B5EF4-FFF2-40B4-BE49-F238E27FC236}">
              <a16:creationId xmlns:a16="http://schemas.microsoft.com/office/drawing/2014/main" id="{3092C338-4118-41B8-8404-240A1589566A}"/>
            </a:ext>
          </a:extLst>
        </xdr:cNvPr>
        <xdr:cNvSpPr/>
      </xdr:nvSpPr>
      <xdr:spPr>
        <a:xfrm>
          <a:off x="3786188" y="87693609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462</xdr:row>
      <xdr:rowOff>47625</xdr:rowOff>
    </xdr:from>
    <xdr:to>
      <xdr:col>3</xdr:col>
      <xdr:colOff>1393030</xdr:colOff>
      <xdr:row>468</xdr:row>
      <xdr:rowOff>157162</xdr:rowOff>
    </xdr:to>
    <xdr:sp macro="" textlink="">
      <xdr:nvSpPr>
        <xdr:cNvPr id="193" name="Círculo: vacío 192">
          <a:extLst>
            <a:ext uri="{FF2B5EF4-FFF2-40B4-BE49-F238E27FC236}">
              <a16:creationId xmlns:a16="http://schemas.microsoft.com/office/drawing/2014/main" id="{86DC0B12-9D19-4212-BF54-E8237C4A71E5}"/>
            </a:ext>
          </a:extLst>
        </xdr:cNvPr>
        <xdr:cNvSpPr/>
      </xdr:nvSpPr>
      <xdr:spPr>
        <a:xfrm>
          <a:off x="2285999" y="84320063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462</xdr:row>
      <xdr:rowOff>166688</xdr:rowOff>
    </xdr:from>
    <xdr:to>
      <xdr:col>3</xdr:col>
      <xdr:colOff>1262062</xdr:colOff>
      <xdr:row>468</xdr:row>
      <xdr:rowOff>35719</xdr:rowOff>
    </xdr:to>
    <xdr:sp macro="" textlink="$J$4">
      <xdr:nvSpPr>
        <xdr:cNvPr id="194" name="Diagrama de flujo: conector 193">
          <a:extLst>
            <a:ext uri="{FF2B5EF4-FFF2-40B4-BE49-F238E27FC236}">
              <a16:creationId xmlns:a16="http://schemas.microsoft.com/office/drawing/2014/main" id="{E0D6541B-3E78-4934-A242-780D85134957}"/>
            </a:ext>
          </a:extLst>
        </xdr:cNvPr>
        <xdr:cNvSpPr/>
      </xdr:nvSpPr>
      <xdr:spPr>
        <a:xfrm>
          <a:off x="2405062" y="8443912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D7343ED0-BEF3-47F0-80BA-1DA8063444E6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59530</xdr:colOff>
      <xdr:row>460</xdr:row>
      <xdr:rowOff>123173</xdr:rowOff>
    </xdr:from>
    <xdr:to>
      <xdr:col>5</xdr:col>
      <xdr:colOff>1167442</xdr:colOff>
      <xdr:row>476</xdr:row>
      <xdr:rowOff>95249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28B53D6E-6A8F-411E-9C3B-7C0B2426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5718" y="84014611"/>
          <a:ext cx="2441412" cy="3020076"/>
        </a:xfrm>
        <a:prstGeom prst="rect">
          <a:avLst/>
        </a:prstGeom>
      </xdr:spPr>
    </xdr:pic>
    <xdr:clientData/>
  </xdr:twoCellAnchor>
  <xdr:oneCellAnchor>
    <xdr:from>
      <xdr:col>1</xdr:col>
      <xdr:colOff>738188</xdr:colOff>
      <xdr:row>476</xdr:row>
      <xdr:rowOff>83344</xdr:rowOff>
    </xdr:from>
    <xdr:ext cx="202405" cy="200799"/>
    <xdr:pic>
      <xdr:nvPicPr>
        <xdr:cNvPr id="196" name="Imagen 195">
          <a:extLst>
            <a:ext uri="{FF2B5EF4-FFF2-40B4-BE49-F238E27FC236}">
              <a16:creationId xmlns:a16="http://schemas.microsoft.com/office/drawing/2014/main" id="{AB4DEBC2-BBF5-4665-B15C-BEF953F1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9" y="87022782"/>
          <a:ext cx="202405" cy="200799"/>
        </a:xfrm>
        <a:prstGeom prst="rect">
          <a:avLst/>
        </a:prstGeom>
      </xdr:spPr>
    </xdr:pic>
    <xdr:clientData/>
  </xdr:oneCellAnchor>
  <xdr:twoCellAnchor editAs="oneCell">
    <xdr:from>
      <xdr:col>1</xdr:col>
      <xdr:colOff>333375</xdr:colOff>
      <xdr:row>479</xdr:row>
      <xdr:rowOff>95251</xdr:rowOff>
    </xdr:from>
    <xdr:to>
      <xdr:col>1</xdr:col>
      <xdr:colOff>833438</xdr:colOff>
      <xdr:row>483</xdr:row>
      <xdr:rowOff>91958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F8A24AFD-2B52-4316-BD94-78B4A881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" y="87606189"/>
          <a:ext cx="500063" cy="83014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479</xdr:row>
      <xdr:rowOff>182671</xdr:rowOff>
    </xdr:from>
    <xdr:to>
      <xdr:col>11</xdr:col>
      <xdr:colOff>13048</xdr:colOff>
      <xdr:row>481</xdr:row>
      <xdr:rowOff>43058</xdr:rowOff>
    </xdr:to>
    <xdr:sp macro="" textlink="">
      <xdr:nvSpPr>
        <xdr:cNvPr id="198" name="Rectángulo redondeado 62">
          <a:extLst>
            <a:ext uri="{FF2B5EF4-FFF2-40B4-BE49-F238E27FC236}">
              <a16:creationId xmlns:a16="http://schemas.microsoft.com/office/drawing/2014/main" id="{0388C4B8-5060-4379-B583-6B69C73ED720}"/>
            </a:ext>
          </a:extLst>
        </xdr:cNvPr>
        <xdr:cNvSpPr/>
      </xdr:nvSpPr>
      <xdr:spPr>
        <a:xfrm>
          <a:off x="10179844" y="87693609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462</xdr:row>
      <xdr:rowOff>35719</xdr:rowOff>
    </xdr:from>
    <xdr:to>
      <xdr:col>10</xdr:col>
      <xdr:colOff>1428750</xdr:colOff>
      <xdr:row>468</xdr:row>
      <xdr:rowOff>145256</xdr:rowOff>
    </xdr:to>
    <xdr:sp macro="" textlink="">
      <xdr:nvSpPr>
        <xdr:cNvPr id="199" name="Círculo: vacío 198">
          <a:extLst>
            <a:ext uri="{FF2B5EF4-FFF2-40B4-BE49-F238E27FC236}">
              <a16:creationId xmlns:a16="http://schemas.microsoft.com/office/drawing/2014/main" id="{ABDCBC73-59B0-48D5-841B-100FCC4F5164}"/>
            </a:ext>
          </a:extLst>
        </xdr:cNvPr>
        <xdr:cNvSpPr/>
      </xdr:nvSpPr>
      <xdr:spPr>
        <a:xfrm>
          <a:off x="10346532" y="84308157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462</xdr:row>
      <xdr:rowOff>154781</xdr:rowOff>
    </xdr:from>
    <xdr:to>
      <xdr:col>10</xdr:col>
      <xdr:colOff>1309688</xdr:colOff>
      <xdr:row>468</xdr:row>
      <xdr:rowOff>23812</xdr:rowOff>
    </xdr:to>
    <xdr:sp macro="" textlink="$J$4">
      <xdr:nvSpPr>
        <xdr:cNvPr id="200" name="Diagrama de flujo: conector 199">
          <a:extLst>
            <a:ext uri="{FF2B5EF4-FFF2-40B4-BE49-F238E27FC236}">
              <a16:creationId xmlns:a16="http://schemas.microsoft.com/office/drawing/2014/main" id="{2F3CF27D-38BE-4130-B074-4E82D46CF8E6}"/>
            </a:ext>
          </a:extLst>
        </xdr:cNvPr>
        <xdr:cNvSpPr/>
      </xdr:nvSpPr>
      <xdr:spPr>
        <a:xfrm>
          <a:off x="10477501" y="84427219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4889E24A-D7A8-4DDD-9703-17CD3E5460D8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11</xdr:col>
      <xdr:colOff>11907</xdr:colOff>
      <xdr:row>460</xdr:row>
      <xdr:rowOff>83342</xdr:rowOff>
    </xdr:from>
    <xdr:to>
      <xdr:col>13</xdr:col>
      <xdr:colOff>452437</xdr:colOff>
      <xdr:row>476</xdr:row>
      <xdr:rowOff>167366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79E62C98-9E2E-4C76-B60B-0AB43DD3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822907" y="83974780"/>
          <a:ext cx="3059905" cy="3132024"/>
        </a:xfrm>
        <a:prstGeom prst="rect">
          <a:avLst/>
        </a:prstGeom>
      </xdr:spPr>
    </xdr:pic>
    <xdr:clientData/>
  </xdr:twoCellAnchor>
  <xdr:twoCellAnchor editAs="oneCell">
    <xdr:from>
      <xdr:col>8</xdr:col>
      <xdr:colOff>345282</xdr:colOff>
      <xdr:row>479</xdr:row>
      <xdr:rowOff>95250</xdr:rowOff>
    </xdr:from>
    <xdr:to>
      <xdr:col>8</xdr:col>
      <xdr:colOff>845345</xdr:colOff>
      <xdr:row>483</xdr:row>
      <xdr:rowOff>91957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8AE3EC73-30D4-493A-9143-853A23388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188" y="87606188"/>
          <a:ext cx="500063" cy="830145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479</xdr:row>
      <xdr:rowOff>182671</xdr:rowOff>
    </xdr:from>
    <xdr:to>
      <xdr:col>11</xdr:col>
      <xdr:colOff>13048</xdr:colOff>
      <xdr:row>481</xdr:row>
      <xdr:rowOff>43058</xdr:rowOff>
    </xdr:to>
    <xdr:sp macro="" textlink="">
      <xdr:nvSpPr>
        <xdr:cNvPr id="203" name="Rectángulo redondeado 62">
          <a:extLst>
            <a:ext uri="{FF2B5EF4-FFF2-40B4-BE49-F238E27FC236}">
              <a16:creationId xmlns:a16="http://schemas.microsoft.com/office/drawing/2014/main" id="{D9C33B1F-1A03-4B81-B538-CEA7281DBE11}"/>
            </a:ext>
          </a:extLst>
        </xdr:cNvPr>
        <xdr:cNvSpPr/>
      </xdr:nvSpPr>
      <xdr:spPr>
        <a:xfrm>
          <a:off x="10179844" y="87693609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479</xdr:row>
      <xdr:rowOff>182671</xdr:rowOff>
    </xdr:from>
    <xdr:to>
      <xdr:col>12</xdr:col>
      <xdr:colOff>13048</xdr:colOff>
      <xdr:row>481</xdr:row>
      <xdr:rowOff>43058</xdr:rowOff>
    </xdr:to>
    <xdr:sp macro="" textlink="">
      <xdr:nvSpPr>
        <xdr:cNvPr id="204" name="Rectángulo redondeado 62">
          <a:extLst>
            <a:ext uri="{FF2B5EF4-FFF2-40B4-BE49-F238E27FC236}">
              <a16:creationId xmlns:a16="http://schemas.microsoft.com/office/drawing/2014/main" id="{1DD557F8-6A89-486D-A835-2EDB2CDA0C1E}"/>
            </a:ext>
          </a:extLst>
        </xdr:cNvPr>
        <xdr:cNvSpPr/>
      </xdr:nvSpPr>
      <xdr:spPr>
        <a:xfrm>
          <a:off x="11811000" y="87693609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567</xdr:row>
      <xdr:rowOff>182671</xdr:rowOff>
    </xdr:from>
    <xdr:to>
      <xdr:col>11</xdr:col>
      <xdr:colOff>13048</xdr:colOff>
      <xdr:row>569</xdr:row>
      <xdr:rowOff>43058</xdr:rowOff>
    </xdr:to>
    <xdr:sp macro="" textlink="">
      <xdr:nvSpPr>
        <xdr:cNvPr id="220" name="Rectángulo redondeado 62">
          <a:extLst>
            <a:ext uri="{FF2B5EF4-FFF2-40B4-BE49-F238E27FC236}">
              <a16:creationId xmlns:a16="http://schemas.microsoft.com/office/drawing/2014/main" id="{14C0DD8C-A179-44BE-ACAE-2A58A88565A9}"/>
            </a:ext>
          </a:extLst>
        </xdr:cNvPr>
        <xdr:cNvSpPr/>
      </xdr:nvSpPr>
      <xdr:spPr>
        <a:xfrm>
          <a:off x="10179844" y="99171234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550</xdr:row>
      <xdr:rowOff>35719</xdr:rowOff>
    </xdr:from>
    <xdr:to>
      <xdr:col>10</xdr:col>
      <xdr:colOff>1428750</xdr:colOff>
      <xdr:row>556</xdr:row>
      <xdr:rowOff>145256</xdr:rowOff>
    </xdr:to>
    <xdr:sp macro="" textlink="">
      <xdr:nvSpPr>
        <xdr:cNvPr id="221" name="Círculo: vacío 220">
          <a:extLst>
            <a:ext uri="{FF2B5EF4-FFF2-40B4-BE49-F238E27FC236}">
              <a16:creationId xmlns:a16="http://schemas.microsoft.com/office/drawing/2014/main" id="{A059396D-3C52-4E69-BA4B-CEE7ED74DC45}"/>
            </a:ext>
          </a:extLst>
        </xdr:cNvPr>
        <xdr:cNvSpPr/>
      </xdr:nvSpPr>
      <xdr:spPr>
        <a:xfrm>
          <a:off x="10346532" y="95785782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550</xdr:row>
      <xdr:rowOff>154781</xdr:rowOff>
    </xdr:from>
    <xdr:to>
      <xdr:col>10</xdr:col>
      <xdr:colOff>1309688</xdr:colOff>
      <xdr:row>556</xdr:row>
      <xdr:rowOff>23812</xdr:rowOff>
    </xdr:to>
    <xdr:sp macro="" textlink="$J$4">
      <xdr:nvSpPr>
        <xdr:cNvPr id="222" name="Diagrama de flujo: conector 221">
          <a:extLst>
            <a:ext uri="{FF2B5EF4-FFF2-40B4-BE49-F238E27FC236}">
              <a16:creationId xmlns:a16="http://schemas.microsoft.com/office/drawing/2014/main" id="{B261D292-FF44-4C20-9526-A9BA390CC675}"/>
            </a:ext>
          </a:extLst>
        </xdr:cNvPr>
        <xdr:cNvSpPr/>
      </xdr:nvSpPr>
      <xdr:spPr>
        <a:xfrm>
          <a:off x="10477501" y="95904844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81350216-24DD-4698-959D-5CCA4EB8E86B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567</xdr:row>
      <xdr:rowOff>182671</xdr:rowOff>
    </xdr:from>
    <xdr:to>
      <xdr:col>11</xdr:col>
      <xdr:colOff>13048</xdr:colOff>
      <xdr:row>569</xdr:row>
      <xdr:rowOff>43058</xdr:rowOff>
    </xdr:to>
    <xdr:sp macro="" textlink="">
      <xdr:nvSpPr>
        <xdr:cNvPr id="223" name="Rectángulo redondeado 62">
          <a:extLst>
            <a:ext uri="{FF2B5EF4-FFF2-40B4-BE49-F238E27FC236}">
              <a16:creationId xmlns:a16="http://schemas.microsoft.com/office/drawing/2014/main" id="{690282D7-D641-4D89-908A-80E33E799205}"/>
            </a:ext>
          </a:extLst>
        </xdr:cNvPr>
        <xdr:cNvSpPr/>
      </xdr:nvSpPr>
      <xdr:spPr>
        <a:xfrm>
          <a:off x="10179844" y="99171234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 editAs="oneCell">
    <xdr:from>
      <xdr:col>11</xdr:col>
      <xdr:colOff>23813</xdr:colOff>
      <xdr:row>549</xdr:row>
      <xdr:rowOff>11905</xdr:rowOff>
    </xdr:from>
    <xdr:to>
      <xdr:col>13</xdr:col>
      <xdr:colOff>714375</xdr:colOff>
      <xdr:row>565</xdr:row>
      <xdr:rowOff>33120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D033EDFD-7A76-4BE1-95C0-B3737C9F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834813" y="95571468"/>
          <a:ext cx="3309937" cy="306921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595</xdr:row>
      <xdr:rowOff>182671</xdr:rowOff>
    </xdr:from>
    <xdr:to>
      <xdr:col>4</xdr:col>
      <xdr:colOff>13048</xdr:colOff>
      <xdr:row>597</xdr:row>
      <xdr:rowOff>43058</xdr:rowOff>
    </xdr:to>
    <xdr:sp macro="" textlink="">
      <xdr:nvSpPr>
        <xdr:cNvPr id="225" name="Rectángulo redondeado 62">
          <a:extLst>
            <a:ext uri="{FF2B5EF4-FFF2-40B4-BE49-F238E27FC236}">
              <a16:creationId xmlns:a16="http://schemas.microsoft.com/office/drawing/2014/main" id="{9CEA2F53-80CD-4438-B30F-E976B2B21DEE}"/>
            </a:ext>
          </a:extLst>
        </xdr:cNvPr>
        <xdr:cNvSpPr/>
      </xdr:nvSpPr>
      <xdr:spPr>
        <a:xfrm>
          <a:off x="2155031" y="104624296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595</xdr:row>
      <xdr:rowOff>182671</xdr:rowOff>
    </xdr:from>
    <xdr:to>
      <xdr:col>5</xdr:col>
      <xdr:colOff>13048</xdr:colOff>
      <xdr:row>597</xdr:row>
      <xdr:rowOff>43058</xdr:rowOff>
    </xdr:to>
    <xdr:sp macro="" textlink="">
      <xdr:nvSpPr>
        <xdr:cNvPr id="226" name="Rectángulo redondeado 62">
          <a:extLst>
            <a:ext uri="{FF2B5EF4-FFF2-40B4-BE49-F238E27FC236}">
              <a16:creationId xmlns:a16="http://schemas.microsoft.com/office/drawing/2014/main" id="{09666113-C31E-402A-A0A0-DB7F155305D5}"/>
            </a:ext>
          </a:extLst>
        </xdr:cNvPr>
        <xdr:cNvSpPr/>
      </xdr:nvSpPr>
      <xdr:spPr>
        <a:xfrm>
          <a:off x="3786188" y="104624296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578</xdr:row>
      <xdr:rowOff>47625</xdr:rowOff>
    </xdr:from>
    <xdr:to>
      <xdr:col>3</xdr:col>
      <xdr:colOff>1393030</xdr:colOff>
      <xdr:row>584</xdr:row>
      <xdr:rowOff>157162</xdr:rowOff>
    </xdr:to>
    <xdr:sp macro="" textlink="">
      <xdr:nvSpPr>
        <xdr:cNvPr id="227" name="Círculo: vacío 226">
          <a:extLst>
            <a:ext uri="{FF2B5EF4-FFF2-40B4-BE49-F238E27FC236}">
              <a16:creationId xmlns:a16="http://schemas.microsoft.com/office/drawing/2014/main" id="{02DC7221-42B6-40F9-8213-082295775CC0}"/>
            </a:ext>
          </a:extLst>
        </xdr:cNvPr>
        <xdr:cNvSpPr/>
      </xdr:nvSpPr>
      <xdr:spPr>
        <a:xfrm>
          <a:off x="2285999" y="101250750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578</xdr:row>
      <xdr:rowOff>166688</xdr:rowOff>
    </xdr:from>
    <xdr:to>
      <xdr:col>3</xdr:col>
      <xdr:colOff>1262062</xdr:colOff>
      <xdr:row>584</xdr:row>
      <xdr:rowOff>35719</xdr:rowOff>
    </xdr:to>
    <xdr:sp macro="" textlink="$J$4">
      <xdr:nvSpPr>
        <xdr:cNvPr id="228" name="Diagrama de flujo: conector 227">
          <a:extLst>
            <a:ext uri="{FF2B5EF4-FFF2-40B4-BE49-F238E27FC236}">
              <a16:creationId xmlns:a16="http://schemas.microsoft.com/office/drawing/2014/main" id="{4E363238-9636-425D-A206-4CCCC9F79929}"/>
            </a:ext>
          </a:extLst>
        </xdr:cNvPr>
        <xdr:cNvSpPr/>
      </xdr:nvSpPr>
      <xdr:spPr>
        <a:xfrm>
          <a:off x="2405062" y="101369813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5C0B9BA-8D9E-4E86-9491-DE8F28CC84FC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595</xdr:row>
      <xdr:rowOff>182671</xdr:rowOff>
    </xdr:from>
    <xdr:to>
      <xdr:col>11</xdr:col>
      <xdr:colOff>13048</xdr:colOff>
      <xdr:row>597</xdr:row>
      <xdr:rowOff>43058</xdr:rowOff>
    </xdr:to>
    <xdr:sp macro="" textlink="">
      <xdr:nvSpPr>
        <xdr:cNvPr id="229" name="Rectángulo redondeado 62">
          <a:extLst>
            <a:ext uri="{FF2B5EF4-FFF2-40B4-BE49-F238E27FC236}">
              <a16:creationId xmlns:a16="http://schemas.microsoft.com/office/drawing/2014/main" id="{D280C2DD-70E6-491E-B690-5B28659B5B33}"/>
            </a:ext>
          </a:extLst>
        </xdr:cNvPr>
        <xdr:cNvSpPr/>
      </xdr:nvSpPr>
      <xdr:spPr>
        <a:xfrm>
          <a:off x="10179844" y="104624296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578</xdr:row>
      <xdr:rowOff>35719</xdr:rowOff>
    </xdr:from>
    <xdr:to>
      <xdr:col>10</xdr:col>
      <xdr:colOff>1428750</xdr:colOff>
      <xdr:row>584</xdr:row>
      <xdr:rowOff>145256</xdr:rowOff>
    </xdr:to>
    <xdr:sp macro="" textlink="">
      <xdr:nvSpPr>
        <xdr:cNvPr id="230" name="Círculo: vacío 229">
          <a:extLst>
            <a:ext uri="{FF2B5EF4-FFF2-40B4-BE49-F238E27FC236}">
              <a16:creationId xmlns:a16="http://schemas.microsoft.com/office/drawing/2014/main" id="{477A088F-EE0B-425E-BC2E-9F4F0889FA94}"/>
            </a:ext>
          </a:extLst>
        </xdr:cNvPr>
        <xdr:cNvSpPr/>
      </xdr:nvSpPr>
      <xdr:spPr>
        <a:xfrm>
          <a:off x="10346532" y="101238844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578</xdr:row>
      <xdr:rowOff>154781</xdr:rowOff>
    </xdr:from>
    <xdr:to>
      <xdr:col>10</xdr:col>
      <xdr:colOff>1309688</xdr:colOff>
      <xdr:row>584</xdr:row>
      <xdr:rowOff>23812</xdr:rowOff>
    </xdr:to>
    <xdr:sp macro="" textlink="$J$4">
      <xdr:nvSpPr>
        <xdr:cNvPr id="231" name="Diagrama de flujo: conector 230">
          <a:extLst>
            <a:ext uri="{FF2B5EF4-FFF2-40B4-BE49-F238E27FC236}">
              <a16:creationId xmlns:a16="http://schemas.microsoft.com/office/drawing/2014/main" id="{EFEAECD1-B1E6-430B-BC68-C53E04938917}"/>
            </a:ext>
          </a:extLst>
        </xdr:cNvPr>
        <xdr:cNvSpPr/>
      </xdr:nvSpPr>
      <xdr:spPr>
        <a:xfrm>
          <a:off x="10477501" y="10135790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62D7BFE8-DB3F-4B3A-A1CA-364B965F6B57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595</xdr:row>
      <xdr:rowOff>182671</xdr:rowOff>
    </xdr:from>
    <xdr:to>
      <xdr:col>11</xdr:col>
      <xdr:colOff>13048</xdr:colOff>
      <xdr:row>597</xdr:row>
      <xdr:rowOff>43058</xdr:rowOff>
    </xdr:to>
    <xdr:sp macro="" textlink="">
      <xdr:nvSpPr>
        <xdr:cNvPr id="232" name="Rectángulo redondeado 62">
          <a:extLst>
            <a:ext uri="{FF2B5EF4-FFF2-40B4-BE49-F238E27FC236}">
              <a16:creationId xmlns:a16="http://schemas.microsoft.com/office/drawing/2014/main" id="{07173C42-0A80-4B2D-AA1D-75EBAD7DCD8F}"/>
            </a:ext>
          </a:extLst>
        </xdr:cNvPr>
        <xdr:cNvSpPr/>
      </xdr:nvSpPr>
      <xdr:spPr>
        <a:xfrm>
          <a:off x="10179844" y="104624296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595</xdr:row>
      <xdr:rowOff>182671</xdr:rowOff>
    </xdr:from>
    <xdr:to>
      <xdr:col>11</xdr:col>
      <xdr:colOff>13048</xdr:colOff>
      <xdr:row>597</xdr:row>
      <xdr:rowOff>43058</xdr:rowOff>
    </xdr:to>
    <xdr:sp macro="" textlink="">
      <xdr:nvSpPr>
        <xdr:cNvPr id="233" name="Rectángulo redondeado 62">
          <a:extLst>
            <a:ext uri="{FF2B5EF4-FFF2-40B4-BE49-F238E27FC236}">
              <a16:creationId xmlns:a16="http://schemas.microsoft.com/office/drawing/2014/main" id="{A81AF815-8378-438A-8633-CBCD908F0218}"/>
            </a:ext>
          </a:extLst>
        </xdr:cNvPr>
        <xdr:cNvSpPr/>
      </xdr:nvSpPr>
      <xdr:spPr>
        <a:xfrm>
          <a:off x="10179844" y="104624296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595</xdr:row>
      <xdr:rowOff>182671</xdr:rowOff>
    </xdr:from>
    <xdr:to>
      <xdr:col>12</xdr:col>
      <xdr:colOff>13048</xdr:colOff>
      <xdr:row>597</xdr:row>
      <xdr:rowOff>43058</xdr:rowOff>
    </xdr:to>
    <xdr:sp macro="" textlink="">
      <xdr:nvSpPr>
        <xdr:cNvPr id="234" name="Rectángulo redondeado 62">
          <a:extLst>
            <a:ext uri="{FF2B5EF4-FFF2-40B4-BE49-F238E27FC236}">
              <a16:creationId xmlns:a16="http://schemas.microsoft.com/office/drawing/2014/main" id="{05A26A1D-2014-418F-883D-1BA0C1C32E46}"/>
            </a:ext>
          </a:extLst>
        </xdr:cNvPr>
        <xdr:cNvSpPr/>
      </xdr:nvSpPr>
      <xdr:spPr>
        <a:xfrm>
          <a:off x="11811000" y="104624296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 editAs="oneCell">
    <xdr:from>
      <xdr:col>4</xdr:col>
      <xdr:colOff>11906</xdr:colOff>
      <xdr:row>576</xdr:row>
      <xdr:rowOff>119061</xdr:rowOff>
    </xdr:from>
    <xdr:to>
      <xdr:col>6</xdr:col>
      <xdr:colOff>508544</xdr:colOff>
      <xdr:row>592</xdr:row>
      <xdr:rowOff>190498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70CF28EF-54E6-4F98-97AE-724A0E411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98094" y="100941186"/>
          <a:ext cx="3139825" cy="3119437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576</xdr:row>
      <xdr:rowOff>71437</xdr:rowOff>
    </xdr:from>
    <xdr:to>
      <xdr:col>13</xdr:col>
      <xdr:colOff>485170</xdr:colOff>
      <xdr:row>592</xdr:row>
      <xdr:rowOff>130968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D2C7B608-D990-4570-9217-D39E34ADA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858625" y="100893562"/>
          <a:ext cx="3056920" cy="310753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624</xdr:row>
      <xdr:rowOff>182671</xdr:rowOff>
    </xdr:from>
    <xdr:to>
      <xdr:col>4</xdr:col>
      <xdr:colOff>13048</xdr:colOff>
      <xdr:row>626</xdr:row>
      <xdr:rowOff>43058</xdr:rowOff>
    </xdr:to>
    <xdr:sp macro="" textlink="">
      <xdr:nvSpPr>
        <xdr:cNvPr id="237" name="Rectángulo redondeado 62">
          <a:extLst>
            <a:ext uri="{FF2B5EF4-FFF2-40B4-BE49-F238E27FC236}">
              <a16:creationId xmlns:a16="http://schemas.microsoft.com/office/drawing/2014/main" id="{75E7866E-18B6-4120-A5C8-33BD7396CF8B}"/>
            </a:ext>
          </a:extLst>
        </xdr:cNvPr>
        <xdr:cNvSpPr/>
      </xdr:nvSpPr>
      <xdr:spPr>
        <a:xfrm>
          <a:off x="2155031" y="110267859"/>
          <a:ext cx="164420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624</xdr:row>
      <xdr:rowOff>182671</xdr:rowOff>
    </xdr:from>
    <xdr:to>
      <xdr:col>5</xdr:col>
      <xdr:colOff>13048</xdr:colOff>
      <xdr:row>626</xdr:row>
      <xdr:rowOff>43058</xdr:rowOff>
    </xdr:to>
    <xdr:sp macro="" textlink="">
      <xdr:nvSpPr>
        <xdr:cNvPr id="238" name="Rectángulo redondeado 62">
          <a:extLst>
            <a:ext uri="{FF2B5EF4-FFF2-40B4-BE49-F238E27FC236}">
              <a16:creationId xmlns:a16="http://schemas.microsoft.com/office/drawing/2014/main" id="{5382CB34-546D-49C7-95E9-A8C5F2FDB811}"/>
            </a:ext>
          </a:extLst>
        </xdr:cNvPr>
        <xdr:cNvSpPr/>
      </xdr:nvSpPr>
      <xdr:spPr>
        <a:xfrm>
          <a:off x="3786188" y="110267859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607</xdr:row>
      <xdr:rowOff>47625</xdr:rowOff>
    </xdr:from>
    <xdr:to>
      <xdr:col>3</xdr:col>
      <xdr:colOff>1393030</xdr:colOff>
      <xdr:row>613</xdr:row>
      <xdr:rowOff>157162</xdr:rowOff>
    </xdr:to>
    <xdr:sp macro="" textlink="">
      <xdr:nvSpPr>
        <xdr:cNvPr id="239" name="Círculo: vacío 238">
          <a:extLst>
            <a:ext uri="{FF2B5EF4-FFF2-40B4-BE49-F238E27FC236}">
              <a16:creationId xmlns:a16="http://schemas.microsoft.com/office/drawing/2014/main" id="{27951A2C-DEBC-4298-BD70-2E6C8C1B7E40}"/>
            </a:ext>
          </a:extLst>
        </xdr:cNvPr>
        <xdr:cNvSpPr/>
      </xdr:nvSpPr>
      <xdr:spPr>
        <a:xfrm>
          <a:off x="2285999" y="106894313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607</xdr:row>
      <xdr:rowOff>166688</xdr:rowOff>
    </xdr:from>
    <xdr:to>
      <xdr:col>3</xdr:col>
      <xdr:colOff>1262062</xdr:colOff>
      <xdr:row>613</xdr:row>
      <xdr:rowOff>35719</xdr:rowOff>
    </xdr:to>
    <xdr:sp macro="" textlink="$J$4">
      <xdr:nvSpPr>
        <xdr:cNvPr id="240" name="Diagrama de flujo: conector 239">
          <a:extLst>
            <a:ext uri="{FF2B5EF4-FFF2-40B4-BE49-F238E27FC236}">
              <a16:creationId xmlns:a16="http://schemas.microsoft.com/office/drawing/2014/main" id="{F2BE291E-8487-4BA9-9637-880C31CEF755}"/>
            </a:ext>
          </a:extLst>
        </xdr:cNvPr>
        <xdr:cNvSpPr/>
      </xdr:nvSpPr>
      <xdr:spPr>
        <a:xfrm>
          <a:off x="2405062" y="10701337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447CD323-FF6A-4A15-8E0D-856548758A97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23812</xdr:colOff>
      <xdr:row>605</xdr:row>
      <xdr:rowOff>71438</xdr:rowOff>
    </xdr:from>
    <xdr:to>
      <xdr:col>6</xdr:col>
      <xdr:colOff>231998</xdr:colOff>
      <xdr:row>622</xdr:row>
      <xdr:rowOff>-1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103D0536-0C05-4C38-B67F-BF0EAABBD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0000" y="106537126"/>
          <a:ext cx="2851373" cy="316706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632</xdr:row>
      <xdr:rowOff>0</xdr:rowOff>
    </xdr:from>
    <xdr:to>
      <xdr:col>9</xdr:col>
      <xdr:colOff>304800</xdr:colOff>
      <xdr:row>633</xdr:row>
      <xdr:rowOff>114300</xdr:rowOff>
    </xdr:to>
    <xdr:sp macro="" textlink="">
      <xdr:nvSpPr>
        <xdr:cNvPr id="246" name="AutoShape 1">
          <a:extLst>
            <a:ext uri="{FF2B5EF4-FFF2-40B4-BE49-F238E27FC236}">
              <a16:creationId xmlns:a16="http://schemas.microsoft.com/office/drawing/2014/main" id="{1E35BE53-14E3-40F7-96F7-7AE02166AC02}"/>
            </a:ext>
          </a:extLst>
        </xdr:cNvPr>
        <xdr:cNvSpPr>
          <a:spLocks noChangeAspect="1" noChangeArrowheads="1"/>
        </xdr:cNvSpPr>
      </xdr:nvSpPr>
      <xdr:spPr bwMode="auto">
        <a:xfrm>
          <a:off x="9096375" y="11268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632</xdr:row>
      <xdr:rowOff>0</xdr:rowOff>
    </xdr:from>
    <xdr:to>
      <xdr:col>9</xdr:col>
      <xdr:colOff>304800</xdr:colOff>
      <xdr:row>633</xdr:row>
      <xdr:rowOff>114300</xdr:rowOff>
    </xdr:to>
    <xdr:sp macro="" textlink="">
      <xdr:nvSpPr>
        <xdr:cNvPr id="247" name="AutoShape 2">
          <a:extLst>
            <a:ext uri="{FF2B5EF4-FFF2-40B4-BE49-F238E27FC236}">
              <a16:creationId xmlns:a16="http://schemas.microsoft.com/office/drawing/2014/main" id="{28128E99-9155-479C-82DC-83D3C6705CB7}"/>
            </a:ext>
          </a:extLst>
        </xdr:cNvPr>
        <xdr:cNvSpPr>
          <a:spLocks noChangeAspect="1" noChangeArrowheads="1"/>
        </xdr:cNvSpPr>
      </xdr:nvSpPr>
      <xdr:spPr bwMode="auto">
        <a:xfrm>
          <a:off x="9096375" y="11229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632</xdr:row>
      <xdr:rowOff>0</xdr:rowOff>
    </xdr:from>
    <xdr:to>
      <xdr:col>9</xdr:col>
      <xdr:colOff>304800</xdr:colOff>
      <xdr:row>633</xdr:row>
      <xdr:rowOff>114300</xdr:rowOff>
    </xdr:to>
    <xdr:sp macro="" textlink="">
      <xdr:nvSpPr>
        <xdr:cNvPr id="248" name="AutoShape 3">
          <a:extLst>
            <a:ext uri="{FF2B5EF4-FFF2-40B4-BE49-F238E27FC236}">
              <a16:creationId xmlns:a16="http://schemas.microsoft.com/office/drawing/2014/main" id="{960E3AAD-22D2-4700-B2C2-079558F92FA5}"/>
            </a:ext>
          </a:extLst>
        </xdr:cNvPr>
        <xdr:cNvSpPr>
          <a:spLocks noChangeAspect="1" noChangeArrowheads="1"/>
        </xdr:cNvSpPr>
      </xdr:nvSpPr>
      <xdr:spPr bwMode="auto">
        <a:xfrm>
          <a:off x="9096375" y="11229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1424134</xdr:colOff>
      <xdr:row>5</xdr:row>
      <xdr:rowOff>7142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ADCFFCDA-EF0E-4CBE-AA1E-B4DA678D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3576784" cy="9596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5</xdr:col>
      <xdr:colOff>0</xdr:colOff>
      <xdr:row>2</xdr:row>
      <xdr:rowOff>23251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92DE75EE-7DEE-4494-968C-45F90E06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1425" y="200025"/>
          <a:ext cx="1333500" cy="213751"/>
        </a:xfrm>
        <a:prstGeom prst="rect">
          <a:avLst/>
        </a:prstGeom>
      </xdr:spPr>
    </xdr:pic>
    <xdr:clientData/>
  </xdr:twoCellAnchor>
  <xdr:twoCellAnchor editAs="oneCell">
    <xdr:from>
      <xdr:col>4</xdr:col>
      <xdr:colOff>273844</xdr:colOff>
      <xdr:row>317</xdr:row>
      <xdr:rowOff>130969</xdr:rowOff>
    </xdr:from>
    <xdr:to>
      <xdr:col>6</xdr:col>
      <xdr:colOff>71438</xdr:colOff>
      <xdr:row>333</xdr:row>
      <xdr:rowOff>181700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84FA64E8-F8E4-4E3F-AF6A-E5DBD3E9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0032" y="61781532"/>
          <a:ext cx="2440781" cy="3098731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253</xdr:row>
      <xdr:rowOff>182671</xdr:rowOff>
    </xdr:from>
    <xdr:to>
      <xdr:col>11</xdr:col>
      <xdr:colOff>13048</xdr:colOff>
      <xdr:row>255</xdr:row>
      <xdr:rowOff>43058</xdr:rowOff>
    </xdr:to>
    <xdr:sp macro="" textlink="">
      <xdr:nvSpPr>
        <xdr:cNvPr id="265" name="Rectángulo redondeado 62">
          <a:extLst>
            <a:ext uri="{FF2B5EF4-FFF2-40B4-BE49-F238E27FC236}">
              <a16:creationId xmlns:a16="http://schemas.microsoft.com/office/drawing/2014/main" id="{405D5B0B-CB23-4712-920E-4882A317C659}"/>
            </a:ext>
          </a:extLst>
        </xdr:cNvPr>
        <xdr:cNvSpPr/>
      </xdr:nvSpPr>
      <xdr:spPr>
        <a:xfrm>
          <a:off x="10179844" y="49331671"/>
          <a:ext cx="1644204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253</xdr:row>
      <xdr:rowOff>182671</xdr:rowOff>
    </xdr:from>
    <xdr:to>
      <xdr:col>12</xdr:col>
      <xdr:colOff>13048</xdr:colOff>
      <xdr:row>255</xdr:row>
      <xdr:rowOff>43058</xdr:rowOff>
    </xdr:to>
    <xdr:sp macro="" textlink="">
      <xdr:nvSpPr>
        <xdr:cNvPr id="266" name="Rectángulo redondeado 62">
          <a:extLst>
            <a:ext uri="{FF2B5EF4-FFF2-40B4-BE49-F238E27FC236}">
              <a16:creationId xmlns:a16="http://schemas.microsoft.com/office/drawing/2014/main" id="{74494B47-DD87-4314-AE2E-07DA3FE10309}"/>
            </a:ext>
          </a:extLst>
        </xdr:cNvPr>
        <xdr:cNvSpPr/>
      </xdr:nvSpPr>
      <xdr:spPr>
        <a:xfrm>
          <a:off x="11811000" y="49331671"/>
          <a:ext cx="1322736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253</xdr:row>
      <xdr:rowOff>182671</xdr:rowOff>
    </xdr:from>
    <xdr:to>
      <xdr:col>13</xdr:col>
      <xdr:colOff>13048</xdr:colOff>
      <xdr:row>255</xdr:row>
      <xdr:rowOff>43058</xdr:rowOff>
    </xdr:to>
    <xdr:sp macro="" textlink="">
      <xdr:nvSpPr>
        <xdr:cNvPr id="267" name="Rectángulo redondeado 62">
          <a:extLst>
            <a:ext uri="{FF2B5EF4-FFF2-40B4-BE49-F238E27FC236}">
              <a16:creationId xmlns:a16="http://schemas.microsoft.com/office/drawing/2014/main" id="{6B216E08-B77F-43E0-A4CA-92E64D1CDAF9}"/>
            </a:ext>
          </a:extLst>
        </xdr:cNvPr>
        <xdr:cNvSpPr/>
      </xdr:nvSpPr>
      <xdr:spPr>
        <a:xfrm>
          <a:off x="13120688" y="49331671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13</xdr:col>
      <xdr:colOff>0</xdr:colOff>
      <xdr:row>253</xdr:row>
      <xdr:rowOff>182671</xdr:rowOff>
    </xdr:from>
    <xdr:to>
      <xdr:col>14</xdr:col>
      <xdr:colOff>13048</xdr:colOff>
      <xdr:row>255</xdr:row>
      <xdr:rowOff>43058</xdr:rowOff>
    </xdr:to>
    <xdr:sp macro="" textlink="">
      <xdr:nvSpPr>
        <xdr:cNvPr id="268" name="Rectángulo redondeado 62">
          <a:extLst>
            <a:ext uri="{FF2B5EF4-FFF2-40B4-BE49-F238E27FC236}">
              <a16:creationId xmlns:a16="http://schemas.microsoft.com/office/drawing/2014/main" id="{3317697D-EDF6-4DFB-BA47-6AB18D82EE72}"/>
            </a:ext>
          </a:extLst>
        </xdr:cNvPr>
        <xdr:cNvSpPr/>
      </xdr:nvSpPr>
      <xdr:spPr>
        <a:xfrm>
          <a:off x="14430375" y="49331671"/>
          <a:ext cx="1310829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130968</xdr:colOff>
      <xdr:row>236</xdr:row>
      <xdr:rowOff>47625</xdr:rowOff>
    </xdr:from>
    <xdr:to>
      <xdr:col>10</xdr:col>
      <xdr:colOff>1393030</xdr:colOff>
      <xdr:row>242</xdr:row>
      <xdr:rowOff>157162</xdr:rowOff>
    </xdr:to>
    <xdr:sp macro="" textlink="">
      <xdr:nvSpPr>
        <xdr:cNvPr id="269" name="Círculo: vacío 268">
          <a:extLst>
            <a:ext uri="{FF2B5EF4-FFF2-40B4-BE49-F238E27FC236}">
              <a16:creationId xmlns:a16="http://schemas.microsoft.com/office/drawing/2014/main" id="{BB018DCE-763A-4CC0-A36C-C11B5C6E0AD0}"/>
            </a:ext>
          </a:extLst>
        </xdr:cNvPr>
        <xdr:cNvSpPr/>
      </xdr:nvSpPr>
      <xdr:spPr>
        <a:xfrm>
          <a:off x="10310812" y="45958125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250031</xdr:colOff>
      <xdr:row>236</xdr:row>
      <xdr:rowOff>166688</xdr:rowOff>
    </xdr:from>
    <xdr:to>
      <xdr:col>10</xdr:col>
      <xdr:colOff>1262062</xdr:colOff>
      <xdr:row>242</xdr:row>
      <xdr:rowOff>35719</xdr:rowOff>
    </xdr:to>
    <xdr:sp macro="" textlink="$J$2">
      <xdr:nvSpPr>
        <xdr:cNvPr id="270" name="Diagrama de flujo: conector 269">
          <a:extLst>
            <a:ext uri="{FF2B5EF4-FFF2-40B4-BE49-F238E27FC236}">
              <a16:creationId xmlns:a16="http://schemas.microsoft.com/office/drawing/2014/main" id="{291EE7B6-8BB4-4927-850A-F27635CAE59E}"/>
            </a:ext>
          </a:extLst>
        </xdr:cNvPr>
        <xdr:cNvSpPr/>
      </xdr:nvSpPr>
      <xdr:spPr>
        <a:xfrm>
          <a:off x="10429875" y="46077188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8</xdr:col>
      <xdr:colOff>738188</xdr:colOff>
      <xdr:row>250</xdr:row>
      <xdr:rowOff>83344</xdr:rowOff>
    </xdr:from>
    <xdr:ext cx="202405" cy="200799"/>
    <xdr:pic>
      <xdr:nvPicPr>
        <xdr:cNvPr id="272" name="Imagen 271">
          <a:extLst>
            <a:ext uri="{FF2B5EF4-FFF2-40B4-BE49-F238E27FC236}">
              <a16:creationId xmlns:a16="http://schemas.microsoft.com/office/drawing/2014/main" id="{6D37D5EA-DEB6-4D5D-9A8D-DDD1D79D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8660844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250</xdr:row>
      <xdr:rowOff>83344</xdr:rowOff>
    </xdr:from>
    <xdr:ext cx="202405" cy="200799"/>
    <xdr:pic>
      <xdr:nvPicPr>
        <xdr:cNvPr id="273" name="Imagen 272">
          <a:extLst>
            <a:ext uri="{FF2B5EF4-FFF2-40B4-BE49-F238E27FC236}">
              <a16:creationId xmlns:a16="http://schemas.microsoft.com/office/drawing/2014/main" id="{EB2746D4-6D14-4688-A279-6EE9EE8B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8660844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738188</xdr:colOff>
      <xdr:row>250</xdr:row>
      <xdr:rowOff>83344</xdr:rowOff>
    </xdr:from>
    <xdr:ext cx="202405" cy="200799"/>
    <xdr:pic>
      <xdr:nvPicPr>
        <xdr:cNvPr id="274" name="Imagen 273">
          <a:extLst>
            <a:ext uri="{FF2B5EF4-FFF2-40B4-BE49-F238E27FC236}">
              <a16:creationId xmlns:a16="http://schemas.microsoft.com/office/drawing/2014/main" id="{B22BB5A7-3370-4FDD-AF61-D140722B8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1094" y="48660844"/>
          <a:ext cx="202405" cy="200799"/>
        </a:xfrm>
        <a:prstGeom prst="rect">
          <a:avLst/>
        </a:prstGeom>
      </xdr:spPr>
    </xdr:pic>
    <xdr:clientData/>
  </xdr:oneCellAnchor>
  <xdr:twoCellAnchor editAs="oneCell">
    <xdr:from>
      <xdr:col>8</xdr:col>
      <xdr:colOff>988220</xdr:colOff>
      <xdr:row>254</xdr:row>
      <xdr:rowOff>47625</xdr:rowOff>
    </xdr:from>
    <xdr:to>
      <xdr:col>9</xdr:col>
      <xdr:colOff>1059657</xdr:colOff>
      <xdr:row>258</xdr:row>
      <xdr:rowOff>126936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DBDEF402-99C5-49BC-8FD0-7DBBD05C9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126" y="49387125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84</xdr:row>
      <xdr:rowOff>142874</xdr:rowOff>
    </xdr:from>
    <xdr:to>
      <xdr:col>2</xdr:col>
      <xdr:colOff>1035843</xdr:colOff>
      <xdr:row>89</xdr:row>
      <xdr:rowOff>31685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1A38FAB1-0573-4ACE-80E0-B78408B0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406" y="16454437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1000124</xdr:colOff>
      <xdr:row>85</xdr:row>
      <xdr:rowOff>47624</xdr:rowOff>
    </xdr:from>
    <xdr:to>
      <xdr:col>9</xdr:col>
      <xdr:colOff>1071561</xdr:colOff>
      <xdr:row>89</xdr:row>
      <xdr:rowOff>126935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589D96D1-38EB-47BB-A3B4-F9ECF58F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3030" y="16549687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928687</xdr:colOff>
      <xdr:row>112</xdr:row>
      <xdr:rowOff>23813</xdr:rowOff>
    </xdr:from>
    <xdr:to>
      <xdr:col>2</xdr:col>
      <xdr:colOff>1059655</xdr:colOff>
      <xdr:row>116</xdr:row>
      <xdr:rowOff>103123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id="{656E16BC-B40D-44DE-A862-6F6F86E6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8" y="21669376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8</xdr:col>
      <xdr:colOff>1000125</xdr:colOff>
      <xdr:row>225</xdr:row>
      <xdr:rowOff>130970</xdr:rowOff>
    </xdr:from>
    <xdr:to>
      <xdr:col>9</xdr:col>
      <xdr:colOff>1071562</xdr:colOff>
      <xdr:row>229</xdr:row>
      <xdr:rowOff>210280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F91CFAF8-5A3F-4647-9764-CDEB04C8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3031" y="43826908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916782</xdr:colOff>
      <xdr:row>225</xdr:row>
      <xdr:rowOff>95251</xdr:rowOff>
    </xdr:from>
    <xdr:to>
      <xdr:col>2</xdr:col>
      <xdr:colOff>1047750</xdr:colOff>
      <xdr:row>229</xdr:row>
      <xdr:rowOff>174561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22923ADD-6DF5-4AEE-B664-CF776F62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313" y="43791189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928688</xdr:colOff>
      <xdr:row>197</xdr:row>
      <xdr:rowOff>95250</xdr:rowOff>
    </xdr:from>
    <xdr:to>
      <xdr:col>2</xdr:col>
      <xdr:colOff>1059656</xdr:colOff>
      <xdr:row>201</xdr:row>
      <xdr:rowOff>174561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AF2D950B-4593-4642-8989-2CC5EDEA9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38338125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8</xdr:col>
      <xdr:colOff>1012031</xdr:colOff>
      <xdr:row>197</xdr:row>
      <xdr:rowOff>71437</xdr:rowOff>
    </xdr:from>
    <xdr:to>
      <xdr:col>9</xdr:col>
      <xdr:colOff>1083468</xdr:colOff>
      <xdr:row>201</xdr:row>
      <xdr:rowOff>150748</xdr:rowOff>
    </xdr:to>
    <xdr:pic>
      <xdr:nvPicPr>
        <xdr:cNvPr id="282" name="Imagen 281">
          <a:extLst>
            <a:ext uri="{FF2B5EF4-FFF2-40B4-BE49-F238E27FC236}">
              <a16:creationId xmlns:a16="http://schemas.microsoft.com/office/drawing/2014/main" id="{FEF60F32-323F-459D-98D5-583A8B31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24937" y="38314312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928687</xdr:colOff>
      <xdr:row>140</xdr:row>
      <xdr:rowOff>83344</xdr:rowOff>
    </xdr:from>
    <xdr:to>
      <xdr:col>2</xdr:col>
      <xdr:colOff>1059655</xdr:colOff>
      <xdr:row>144</xdr:row>
      <xdr:rowOff>162655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3E51EC5C-6E61-40DE-BE7D-45E9E4AE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8" y="27229594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8</xdr:col>
      <xdr:colOff>964407</xdr:colOff>
      <xdr:row>140</xdr:row>
      <xdr:rowOff>47625</xdr:rowOff>
    </xdr:from>
    <xdr:to>
      <xdr:col>9</xdr:col>
      <xdr:colOff>1035844</xdr:colOff>
      <xdr:row>144</xdr:row>
      <xdr:rowOff>126936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D74DF893-4851-4872-AEE7-E425D81B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7313" y="27193875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892969</xdr:colOff>
      <xdr:row>168</xdr:row>
      <xdr:rowOff>95250</xdr:rowOff>
    </xdr:from>
    <xdr:to>
      <xdr:col>2</xdr:col>
      <xdr:colOff>1023937</xdr:colOff>
      <xdr:row>172</xdr:row>
      <xdr:rowOff>174560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9D188954-44C3-47AD-8C31-5765145E1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32694563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928688</xdr:colOff>
      <xdr:row>282</xdr:row>
      <xdr:rowOff>59532</xdr:rowOff>
    </xdr:from>
    <xdr:to>
      <xdr:col>2</xdr:col>
      <xdr:colOff>1059656</xdr:colOff>
      <xdr:row>286</xdr:row>
      <xdr:rowOff>138842</xdr:rowOff>
    </xdr:to>
    <xdr:pic>
      <xdr:nvPicPr>
        <xdr:cNvPr id="286" name="Imagen 285">
          <a:extLst>
            <a:ext uri="{FF2B5EF4-FFF2-40B4-BE49-F238E27FC236}">
              <a16:creationId xmlns:a16="http://schemas.microsoft.com/office/drawing/2014/main" id="{7AC0DA10-41EA-4CE7-87B0-417C0C2C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8219" y="54852095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726282</xdr:colOff>
      <xdr:row>310</xdr:row>
      <xdr:rowOff>23813</xdr:rowOff>
    </xdr:from>
    <xdr:to>
      <xdr:col>2</xdr:col>
      <xdr:colOff>857250</xdr:colOff>
      <xdr:row>314</xdr:row>
      <xdr:rowOff>103124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3CC1BA8C-9DE5-4ED8-BCCA-AD98458D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60269438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857251</xdr:colOff>
      <xdr:row>337</xdr:row>
      <xdr:rowOff>47625</xdr:rowOff>
    </xdr:from>
    <xdr:to>
      <xdr:col>2</xdr:col>
      <xdr:colOff>988219</xdr:colOff>
      <xdr:row>341</xdr:row>
      <xdr:rowOff>126935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92076D7D-38FB-4649-B6F7-607B9500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782" y="65555813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881063</xdr:colOff>
      <xdr:row>393</xdr:row>
      <xdr:rowOff>23813</xdr:rowOff>
    </xdr:from>
    <xdr:to>
      <xdr:col>2</xdr:col>
      <xdr:colOff>1012031</xdr:colOff>
      <xdr:row>397</xdr:row>
      <xdr:rowOff>103123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9FE7482A-3FAF-4A71-9DAF-2D1EE386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594" y="76438126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480</xdr:row>
      <xdr:rowOff>154781</xdr:rowOff>
    </xdr:from>
    <xdr:to>
      <xdr:col>2</xdr:col>
      <xdr:colOff>1000124</xdr:colOff>
      <xdr:row>484</xdr:row>
      <xdr:rowOff>234091</xdr:rowOff>
    </xdr:to>
    <xdr:pic>
      <xdr:nvPicPr>
        <xdr:cNvPr id="290" name="Imagen 289">
          <a:extLst>
            <a:ext uri="{FF2B5EF4-FFF2-40B4-BE49-F238E27FC236}">
              <a16:creationId xmlns:a16="http://schemas.microsoft.com/office/drawing/2014/main" id="{A4B8503B-AEC3-4C86-9EB2-9A64CF7F9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8687" y="87856219"/>
          <a:ext cx="1154906" cy="912748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234</xdr:row>
      <xdr:rowOff>130969</xdr:rowOff>
    </xdr:from>
    <xdr:to>
      <xdr:col>13</xdr:col>
      <xdr:colOff>321469</xdr:colOff>
      <xdr:row>251</xdr:row>
      <xdr:rowOff>20530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CB8C02E1-9B41-4B85-B095-45C0F99F7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906250" y="45660469"/>
          <a:ext cx="2845594" cy="312806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624</xdr:row>
      <xdr:rowOff>182671</xdr:rowOff>
    </xdr:from>
    <xdr:to>
      <xdr:col>5</xdr:col>
      <xdr:colOff>13048</xdr:colOff>
      <xdr:row>626</xdr:row>
      <xdr:rowOff>43058</xdr:rowOff>
    </xdr:to>
    <xdr:sp macro="" textlink="">
      <xdr:nvSpPr>
        <xdr:cNvPr id="292" name="Rectángulo redondeado 62">
          <a:extLst>
            <a:ext uri="{FF2B5EF4-FFF2-40B4-BE49-F238E27FC236}">
              <a16:creationId xmlns:a16="http://schemas.microsoft.com/office/drawing/2014/main" id="{7A3708ED-90BD-4882-BE81-D301ADF7EDB4}"/>
            </a:ext>
          </a:extLst>
        </xdr:cNvPr>
        <xdr:cNvSpPr/>
      </xdr:nvSpPr>
      <xdr:spPr>
        <a:xfrm>
          <a:off x="3786188" y="110267859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624</xdr:row>
      <xdr:rowOff>182671</xdr:rowOff>
    </xdr:from>
    <xdr:to>
      <xdr:col>6</xdr:col>
      <xdr:colOff>13048</xdr:colOff>
      <xdr:row>626</xdr:row>
      <xdr:rowOff>43058</xdr:rowOff>
    </xdr:to>
    <xdr:sp macro="" textlink="">
      <xdr:nvSpPr>
        <xdr:cNvPr id="293" name="Rectángulo redondeado 62">
          <a:extLst>
            <a:ext uri="{FF2B5EF4-FFF2-40B4-BE49-F238E27FC236}">
              <a16:creationId xmlns:a16="http://schemas.microsoft.com/office/drawing/2014/main" id="{70BE7174-101C-45E7-B4B6-C448B25CDE86}"/>
            </a:ext>
          </a:extLst>
        </xdr:cNvPr>
        <xdr:cNvSpPr/>
      </xdr:nvSpPr>
      <xdr:spPr>
        <a:xfrm>
          <a:off x="5119688" y="11026785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624</xdr:row>
      <xdr:rowOff>182671</xdr:rowOff>
    </xdr:from>
    <xdr:to>
      <xdr:col>6</xdr:col>
      <xdr:colOff>13048</xdr:colOff>
      <xdr:row>626</xdr:row>
      <xdr:rowOff>43058</xdr:rowOff>
    </xdr:to>
    <xdr:sp macro="" textlink="">
      <xdr:nvSpPr>
        <xdr:cNvPr id="271" name="Rectángulo redondeado 62">
          <a:extLst>
            <a:ext uri="{FF2B5EF4-FFF2-40B4-BE49-F238E27FC236}">
              <a16:creationId xmlns:a16="http://schemas.microsoft.com/office/drawing/2014/main" id="{0E02C076-CE04-4A87-9FE6-4332BE07C779}"/>
            </a:ext>
          </a:extLst>
        </xdr:cNvPr>
        <xdr:cNvSpPr/>
      </xdr:nvSpPr>
      <xdr:spPr>
        <a:xfrm>
          <a:off x="5119688" y="11026785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624</xdr:row>
      <xdr:rowOff>182671</xdr:rowOff>
    </xdr:from>
    <xdr:to>
      <xdr:col>6</xdr:col>
      <xdr:colOff>13048</xdr:colOff>
      <xdr:row>626</xdr:row>
      <xdr:rowOff>43058</xdr:rowOff>
    </xdr:to>
    <xdr:sp macro="" textlink="">
      <xdr:nvSpPr>
        <xdr:cNvPr id="294" name="Rectángulo redondeado 62">
          <a:extLst>
            <a:ext uri="{FF2B5EF4-FFF2-40B4-BE49-F238E27FC236}">
              <a16:creationId xmlns:a16="http://schemas.microsoft.com/office/drawing/2014/main" id="{FFA8C160-515A-4D38-96B8-0FDD2555F741}"/>
            </a:ext>
          </a:extLst>
        </xdr:cNvPr>
        <xdr:cNvSpPr/>
      </xdr:nvSpPr>
      <xdr:spPr>
        <a:xfrm>
          <a:off x="5119688" y="110267859"/>
          <a:ext cx="1322735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6</xdr:col>
      <xdr:colOff>0</xdr:colOff>
      <xdr:row>624</xdr:row>
      <xdr:rowOff>182671</xdr:rowOff>
    </xdr:from>
    <xdr:to>
      <xdr:col>7</xdr:col>
      <xdr:colOff>13048</xdr:colOff>
      <xdr:row>626</xdr:row>
      <xdr:rowOff>43058</xdr:rowOff>
    </xdr:to>
    <xdr:sp macro="" textlink="">
      <xdr:nvSpPr>
        <xdr:cNvPr id="295" name="Rectángulo redondeado 62">
          <a:extLst>
            <a:ext uri="{FF2B5EF4-FFF2-40B4-BE49-F238E27FC236}">
              <a16:creationId xmlns:a16="http://schemas.microsoft.com/office/drawing/2014/main" id="{9855BB51-F7A6-493C-A6A3-DA552A77B026}"/>
            </a:ext>
          </a:extLst>
        </xdr:cNvPr>
        <xdr:cNvSpPr/>
      </xdr:nvSpPr>
      <xdr:spPr>
        <a:xfrm>
          <a:off x="6429375" y="110267859"/>
          <a:ext cx="1287017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0</xdr:colOff>
      <xdr:row>25</xdr:row>
      <xdr:rowOff>261936</xdr:rowOff>
    </xdr:from>
    <xdr:to>
      <xdr:col>4</xdr:col>
      <xdr:colOff>13048</xdr:colOff>
      <xdr:row>27</xdr:row>
      <xdr:rowOff>31151</xdr:rowOff>
    </xdr:to>
    <xdr:sp macro="" textlink="">
      <xdr:nvSpPr>
        <xdr:cNvPr id="296" name="Rectángulo redondeado 62">
          <a:extLst>
            <a:ext uri="{FF2B5EF4-FFF2-40B4-BE49-F238E27FC236}">
              <a16:creationId xmlns:a16="http://schemas.microsoft.com/office/drawing/2014/main" id="{D492ECD8-E6D1-4839-91C0-4AE209B37F8E}"/>
            </a:ext>
          </a:extLst>
        </xdr:cNvPr>
        <xdr:cNvSpPr/>
      </xdr:nvSpPr>
      <xdr:spPr>
        <a:xfrm>
          <a:off x="2155031" y="5048249"/>
          <a:ext cx="1644205" cy="293090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8</xdr:row>
      <xdr:rowOff>35719</xdr:rowOff>
    </xdr:from>
    <xdr:to>
      <xdr:col>3</xdr:col>
      <xdr:colOff>1393030</xdr:colOff>
      <xdr:row>14</xdr:row>
      <xdr:rowOff>145256</xdr:rowOff>
    </xdr:to>
    <xdr:sp macro="" textlink="">
      <xdr:nvSpPr>
        <xdr:cNvPr id="298" name="Círculo: vacío 297">
          <a:extLst>
            <a:ext uri="{FF2B5EF4-FFF2-40B4-BE49-F238E27FC236}">
              <a16:creationId xmlns:a16="http://schemas.microsoft.com/office/drawing/2014/main" id="{F0B711AF-C94A-4072-962D-73D2815A73BA}"/>
            </a:ext>
          </a:extLst>
        </xdr:cNvPr>
        <xdr:cNvSpPr/>
      </xdr:nvSpPr>
      <xdr:spPr>
        <a:xfrm>
          <a:off x="2285999" y="7870032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261936</xdr:colOff>
      <xdr:row>8</xdr:row>
      <xdr:rowOff>157162</xdr:rowOff>
    </xdr:from>
    <xdr:to>
      <xdr:col>3</xdr:col>
      <xdr:colOff>1273967</xdr:colOff>
      <xdr:row>14</xdr:row>
      <xdr:rowOff>26193</xdr:rowOff>
    </xdr:to>
    <xdr:sp macro="" textlink="$J$2">
      <xdr:nvSpPr>
        <xdr:cNvPr id="299" name="Diagrama de flujo: conector 298">
          <a:extLst>
            <a:ext uri="{FF2B5EF4-FFF2-40B4-BE49-F238E27FC236}">
              <a16:creationId xmlns:a16="http://schemas.microsoft.com/office/drawing/2014/main" id="{FC588A97-1FB1-4952-90FB-261127DCA9AF}"/>
            </a:ext>
          </a:extLst>
        </xdr:cNvPr>
        <xdr:cNvSpPr/>
      </xdr:nvSpPr>
      <xdr:spPr>
        <a:xfrm>
          <a:off x="2416967" y="7991475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1</xdr:col>
      <xdr:colOff>726282</xdr:colOff>
      <xdr:row>22</xdr:row>
      <xdr:rowOff>119063</xdr:rowOff>
    </xdr:from>
    <xdr:ext cx="202405" cy="200799"/>
    <xdr:pic>
      <xdr:nvPicPr>
        <xdr:cNvPr id="300" name="Imagen 299">
          <a:extLst>
            <a:ext uri="{FF2B5EF4-FFF2-40B4-BE49-F238E27FC236}">
              <a16:creationId xmlns:a16="http://schemas.microsoft.com/office/drawing/2014/main" id="{5E5399B5-C87C-496F-A0E8-573D47D7F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10620376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904875</xdr:colOff>
      <xdr:row>26</xdr:row>
      <xdr:rowOff>59530</xdr:rowOff>
    </xdr:from>
    <xdr:ext cx="1154906" cy="912748"/>
    <xdr:pic>
      <xdr:nvPicPr>
        <xdr:cNvPr id="301" name="Imagen 300">
          <a:extLst>
            <a:ext uri="{FF2B5EF4-FFF2-40B4-BE49-F238E27FC236}">
              <a16:creationId xmlns:a16="http://schemas.microsoft.com/office/drawing/2014/main" id="{0844A2B4-F318-4788-BFC7-DAEF49EA4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406" y="5107780"/>
          <a:ext cx="1154906" cy="912748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24</xdr:row>
      <xdr:rowOff>182671</xdr:rowOff>
    </xdr:from>
    <xdr:to>
      <xdr:col>11</xdr:col>
      <xdr:colOff>13048</xdr:colOff>
      <xdr:row>26</xdr:row>
      <xdr:rowOff>43058</xdr:rowOff>
    </xdr:to>
    <xdr:sp macro="" textlink="">
      <xdr:nvSpPr>
        <xdr:cNvPr id="302" name="Rectángulo redondeado 62">
          <a:extLst>
            <a:ext uri="{FF2B5EF4-FFF2-40B4-BE49-F238E27FC236}">
              <a16:creationId xmlns:a16="http://schemas.microsoft.com/office/drawing/2014/main" id="{14CC8A0D-2941-4DEA-B3EF-00945AB2EC27}"/>
            </a:ext>
          </a:extLst>
        </xdr:cNvPr>
        <xdr:cNvSpPr/>
      </xdr:nvSpPr>
      <xdr:spPr>
        <a:xfrm>
          <a:off x="2155031" y="4968984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24</xdr:row>
      <xdr:rowOff>182671</xdr:rowOff>
    </xdr:from>
    <xdr:to>
      <xdr:col>12</xdr:col>
      <xdr:colOff>13048</xdr:colOff>
      <xdr:row>26</xdr:row>
      <xdr:rowOff>43058</xdr:rowOff>
    </xdr:to>
    <xdr:sp macro="" textlink="">
      <xdr:nvSpPr>
        <xdr:cNvPr id="303" name="Rectángulo redondeado 62">
          <a:extLst>
            <a:ext uri="{FF2B5EF4-FFF2-40B4-BE49-F238E27FC236}">
              <a16:creationId xmlns:a16="http://schemas.microsoft.com/office/drawing/2014/main" id="{8E72478F-5E7D-45B7-ACE9-86A8922E199B}"/>
            </a:ext>
          </a:extLst>
        </xdr:cNvPr>
        <xdr:cNvSpPr/>
      </xdr:nvSpPr>
      <xdr:spPr>
        <a:xfrm>
          <a:off x="3786188" y="4968984"/>
          <a:ext cx="1346548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130968</xdr:colOff>
      <xdr:row>7</xdr:row>
      <xdr:rowOff>35719</xdr:rowOff>
    </xdr:from>
    <xdr:to>
      <xdr:col>10</xdr:col>
      <xdr:colOff>1393030</xdr:colOff>
      <xdr:row>13</xdr:row>
      <xdr:rowOff>145256</xdr:rowOff>
    </xdr:to>
    <xdr:sp macro="" textlink="">
      <xdr:nvSpPr>
        <xdr:cNvPr id="304" name="Círculo: vacío 303">
          <a:extLst>
            <a:ext uri="{FF2B5EF4-FFF2-40B4-BE49-F238E27FC236}">
              <a16:creationId xmlns:a16="http://schemas.microsoft.com/office/drawing/2014/main" id="{7FF786D7-D60B-47E2-8B7F-0C40402DA44D}"/>
            </a:ext>
          </a:extLst>
        </xdr:cNvPr>
        <xdr:cNvSpPr/>
      </xdr:nvSpPr>
      <xdr:spPr>
        <a:xfrm>
          <a:off x="2285999" y="1583532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261936</xdr:colOff>
      <xdr:row>7</xdr:row>
      <xdr:rowOff>157162</xdr:rowOff>
    </xdr:from>
    <xdr:to>
      <xdr:col>10</xdr:col>
      <xdr:colOff>1273967</xdr:colOff>
      <xdr:row>13</xdr:row>
      <xdr:rowOff>26193</xdr:rowOff>
    </xdr:to>
    <xdr:sp macro="" textlink="$J$2">
      <xdr:nvSpPr>
        <xdr:cNvPr id="305" name="Diagrama de flujo: conector 304">
          <a:extLst>
            <a:ext uri="{FF2B5EF4-FFF2-40B4-BE49-F238E27FC236}">
              <a16:creationId xmlns:a16="http://schemas.microsoft.com/office/drawing/2014/main" id="{F37A3456-0B4F-41A4-A130-C468D6F6D231}"/>
            </a:ext>
          </a:extLst>
        </xdr:cNvPr>
        <xdr:cNvSpPr/>
      </xdr:nvSpPr>
      <xdr:spPr>
        <a:xfrm>
          <a:off x="2416967" y="1704975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8</xdr:col>
      <xdr:colOff>726282</xdr:colOff>
      <xdr:row>21</xdr:row>
      <xdr:rowOff>119063</xdr:rowOff>
    </xdr:from>
    <xdr:ext cx="202405" cy="200799"/>
    <xdr:pic>
      <xdr:nvPicPr>
        <xdr:cNvPr id="306" name="Imagen 305">
          <a:extLst>
            <a:ext uri="{FF2B5EF4-FFF2-40B4-BE49-F238E27FC236}">
              <a16:creationId xmlns:a16="http://schemas.microsoft.com/office/drawing/2014/main" id="{ABEFB20B-2CEE-4AB5-9011-69265A8B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4333876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976312</xdr:colOff>
      <xdr:row>25</xdr:row>
      <xdr:rowOff>11905</xdr:rowOff>
    </xdr:from>
    <xdr:ext cx="1154906" cy="912748"/>
    <xdr:pic>
      <xdr:nvPicPr>
        <xdr:cNvPr id="307" name="Imagen 306">
          <a:extLst>
            <a:ext uri="{FF2B5EF4-FFF2-40B4-BE49-F238E27FC236}">
              <a16:creationId xmlns:a16="http://schemas.microsoft.com/office/drawing/2014/main" id="{C0057F04-DF6E-4021-A88F-91C699A3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9218" y="4798218"/>
          <a:ext cx="1154906" cy="912748"/>
        </a:xfrm>
        <a:prstGeom prst="rect">
          <a:avLst/>
        </a:prstGeom>
      </xdr:spPr>
    </xdr:pic>
    <xdr:clientData/>
  </xdr:oneCellAnchor>
  <xdr:twoCellAnchor editAs="oneCell">
    <xdr:from>
      <xdr:col>4</xdr:col>
      <xdr:colOff>59531</xdr:colOff>
      <xdr:row>7</xdr:row>
      <xdr:rowOff>154782</xdr:rowOff>
    </xdr:from>
    <xdr:to>
      <xdr:col>6</xdr:col>
      <xdr:colOff>928687</xdr:colOff>
      <xdr:row>23</xdr:row>
      <xdr:rowOff>117361</xdr:rowOff>
    </xdr:to>
    <xdr:pic>
      <xdr:nvPicPr>
        <xdr:cNvPr id="308" name="Imagen 307">
          <a:extLst>
            <a:ext uri="{FF2B5EF4-FFF2-40B4-BE49-F238E27FC236}">
              <a16:creationId xmlns:a16="http://schemas.microsoft.com/office/drawing/2014/main" id="{93689C08-374A-4C4C-89C7-F89FD8A4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45719" y="1512095"/>
          <a:ext cx="3512343" cy="3010579"/>
        </a:xfrm>
        <a:prstGeom prst="rect">
          <a:avLst/>
        </a:prstGeom>
      </xdr:spPr>
    </xdr:pic>
    <xdr:clientData/>
  </xdr:twoCellAnchor>
  <xdr:twoCellAnchor editAs="oneCell">
    <xdr:from>
      <xdr:col>11</xdr:col>
      <xdr:colOff>59532</xdr:colOff>
      <xdr:row>7</xdr:row>
      <xdr:rowOff>11906</xdr:rowOff>
    </xdr:from>
    <xdr:to>
      <xdr:col>13</xdr:col>
      <xdr:colOff>762000</xdr:colOff>
      <xdr:row>22</xdr:row>
      <xdr:rowOff>1700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F06BCDE8-5EC8-499F-902D-539690FF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870532" y="1369219"/>
          <a:ext cx="3321843" cy="284729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56</xdr:row>
      <xdr:rowOff>182671</xdr:rowOff>
    </xdr:from>
    <xdr:to>
      <xdr:col>4</xdr:col>
      <xdr:colOff>13048</xdr:colOff>
      <xdr:row>58</xdr:row>
      <xdr:rowOff>43058</xdr:rowOff>
    </xdr:to>
    <xdr:sp macro="" textlink="">
      <xdr:nvSpPr>
        <xdr:cNvPr id="318" name="Rectángulo redondeado 62">
          <a:extLst>
            <a:ext uri="{FF2B5EF4-FFF2-40B4-BE49-F238E27FC236}">
              <a16:creationId xmlns:a16="http://schemas.microsoft.com/office/drawing/2014/main" id="{2BAB6FEC-3F7D-4A99-AB52-FF93B61F7C4A}"/>
            </a:ext>
          </a:extLst>
        </xdr:cNvPr>
        <xdr:cNvSpPr/>
      </xdr:nvSpPr>
      <xdr:spPr>
        <a:xfrm>
          <a:off x="2155031" y="22399734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56</xdr:row>
      <xdr:rowOff>182671</xdr:rowOff>
    </xdr:from>
    <xdr:to>
      <xdr:col>5</xdr:col>
      <xdr:colOff>13048</xdr:colOff>
      <xdr:row>58</xdr:row>
      <xdr:rowOff>43058</xdr:rowOff>
    </xdr:to>
    <xdr:sp macro="" textlink="">
      <xdr:nvSpPr>
        <xdr:cNvPr id="319" name="Rectángulo redondeado 62">
          <a:extLst>
            <a:ext uri="{FF2B5EF4-FFF2-40B4-BE49-F238E27FC236}">
              <a16:creationId xmlns:a16="http://schemas.microsoft.com/office/drawing/2014/main" id="{0859D8DA-5A35-4B25-85C1-10ABC05660E8}"/>
            </a:ext>
          </a:extLst>
        </xdr:cNvPr>
        <xdr:cNvSpPr/>
      </xdr:nvSpPr>
      <xdr:spPr>
        <a:xfrm>
          <a:off x="3786188" y="22399734"/>
          <a:ext cx="1346548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39</xdr:row>
      <xdr:rowOff>35719</xdr:rowOff>
    </xdr:from>
    <xdr:to>
      <xdr:col>3</xdr:col>
      <xdr:colOff>1393030</xdr:colOff>
      <xdr:row>45</xdr:row>
      <xdr:rowOff>145256</xdr:rowOff>
    </xdr:to>
    <xdr:sp macro="" textlink="">
      <xdr:nvSpPr>
        <xdr:cNvPr id="182" name="Círculo: vacío 181">
          <a:extLst>
            <a:ext uri="{FF2B5EF4-FFF2-40B4-BE49-F238E27FC236}">
              <a16:creationId xmlns:a16="http://schemas.microsoft.com/office/drawing/2014/main" id="{AF34AB09-4021-478A-B8BB-11C0CC3A972F}"/>
            </a:ext>
          </a:extLst>
        </xdr:cNvPr>
        <xdr:cNvSpPr/>
      </xdr:nvSpPr>
      <xdr:spPr>
        <a:xfrm>
          <a:off x="2285999" y="18966657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261936</xdr:colOff>
      <xdr:row>39</xdr:row>
      <xdr:rowOff>157162</xdr:rowOff>
    </xdr:from>
    <xdr:to>
      <xdr:col>3</xdr:col>
      <xdr:colOff>1273967</xdr:colOff>
      <xdr:row>45</xdr:row>
      <xdr:rowOff>26193</xdr:rowOff>
    </xdr:to>
    <xdr:sp macro="" textlink="$J$2">
      <xdr:nvSpPr>
        <xdr:cNvPr id="183" name="Diagrama de flujo: conector 182">
          <a:extLst>
            <a:ext uri="{FF2B5EF4-FFF2-40B4-BE49-F238E27FC236}">
              <a16:creationId xmlns:a16="http://schemas.microsoft.com/office/drawing/2014/main" id="{83F7E1C2-9436-4B32-97EC-AE53511F50E5}"/>
            </a:ext>
          </a:extLst>
        </xdr:cNvPr>
        <xdr:cNvSpPr/>
      </xdr:nvSpPr>
      <xdr:spPr>
        <a:xfrm>
          <a:off x="2416967" y="19088100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6</xdr:col>
      <xdr:colOff>36860</xdr:colOff>
      <xdr:row>58</xdr:row>
      <xdr:rowOff>50887</xdr:rowOff>
    </xdr:to>
    <xdr:sp macro="" textlink="">
      <xdr:nvSpPr>
        <xdr:cNvPr id="184" name="Rectángulo redondeado 62">
          <a:extLst>
            <a:ext uri="{FF2B5EF4-FFF2-40B4-BE49-F238E27FC236}">
              <a16:creationId xmlns:a16="http://schemas.microsoft.com/office/drawing/2014/main" id="{96ED85C1-604D-41E4-9707-9DE7EC8B8E79}"/>
            </a:ext>
          </a:extLst>
        </xdr:cNvPr>
        <xdr:cNvSpPr/>
      </xdr:nvSpPr>
      <xdr:spPr>
        <a:xfrm>
          <a:off x="5119688" y="22407563"/>
          <a:ext cx="1346547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oneCellAnchor>
    <xdr:from>
      <xdr:col>1</xdr:col>
      <xdr:colOff>726282</xdr:colOff>
      <xdr:row>53</xdr:row>
      <xdr:rowOff>119063</xdr:rowOff>
    </xdr:from>
    <xdr:ext cx="202405" cy="200799"/>
    <xdr:pic>
      <xdr:nvPicPr>
        <xdr:cNvPr id="185" name="Imagen 184">
          <a:extLst>
            <a:ext uri="{FF2B5EF4-FFF2-40B4-BE49-F238E27FC236}">
              <a16:creationId xmlns:a16="http://schemas.microsoft.com/office/drawing/2014/main" id="{7F85920D-CFFC-40A6-B298-761920007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13" y="21717001"/>
          <a:ext cx="202405" cy="200799"/>
        </a:xfrm>
        <a:prstGeom prst="rect">
          <a:avLst/>
        </a:prstGeom>
      </xdr:spPr>
    </xdr:pic>
    <xdr:clientData/>
  </xdr:oneCellAnchor>
  <xdr:oneCellAnchor>
    <xdr:from>
      <xdr:col>1</xdr:col>
      <xdr:colOff>809625</xdr:colOff>
      <xdr:row>57</xdr:row>
      <xdr:rowOff>59530</xdr:rowOff>
    </xdr:from>
    <xdr:ext cx="1154906" cy="912748"/>
    <xdr:pic>
      <xdr:nvPicPr>
        <xdr:cNvPr id="186" name="Imagen 185">
          <a:extLst>
            <a:ext uri="{FF2B5EF4-FFF2-40B4-BE49-F238E27FC236}">
              <a16:creationId xmlns:a16="http://schemas.microsoft.com/office/drawing/2014/main" id="{5D086811-FBF3-4E04-AACC-A28687EBD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156" y="11179968"/>
          <a:ext cx="1154906" cy="912748"/>
        </a:xfrm>
        <a:prstGeom prst="rect">
          <a:avLst/>
        </a:prstGeom>
      </xdr:spPr>
    </xdr:pic>
    <xdr:clientData/>
  </xdr:oneCellAnchor>
  <xdr:twoCellAnchor>
    <xdr:from>
      <xdr:col>10</xdr:col>
      <xdr:colOff>0</xdr:colOff>
      <xdr:row>56</xdr:row>
      <xdr:rowOff>182671</xdr:rowOff>
    </xdr:from>
    <xdr:to>
      <xdr:col>11</xdr:col>
      <xdr:colOff>13048</xdr:colOff>
      <xdr:row>58</xdr:row>
      <xdr:rowOff>43058</xdr:rowOff>
    </xdr:to>
    <xdr:sp macro="" textlink="">
      <xdr:nvSpPr>
        <xdr:cNvPr id="324" name="Rectángulo redondeado 62">
          <a:extLst>
            <a:ext uri="{FF2B5EF4-FFF2-40B4-BE49-F238E27FC236}">
              <a16:creationId xmlns:a16="http://schemas.microsoft.com/office/drawing/2014/main" id="{DA1F739E-9EEC-430D-ACCF-D332533A57C6}"/>
            </a:ext>
          </a:extLst>
        </xdr:cNvPr>
        <xdr:cNvSpPr/>
      </xdr:nvSpPr>
      <xdr:spPr>
        <a:xfrm>
          <a:off x="10179844" y="16541859"/>
          <a:ext cx="1644204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56</xdr:row>
      <xdr:rowOff>182671</xdr:rowOff>
    </xdr:from>
    <xdr:to>
      <xdr:col>12</xdr:col>
      <xdr:colOff>13048</xdr:colOff>
      <xdr:row>58</xdr:row>
      <xdr:rowOff>43058</xdr:rowOff>
    </xdr:to>
    <xdr:sp macro="" textlink="">
      <xdr:nvSpPr>
        <xdr:cNvPr id="326" name="Rectángulo redondeado 62">
          <a:extLst>
            <a:ext uri="{FF2B5EF4-FFF2-40B4-BE49-F238E27FC236}">
              <a16:creationId xmlns:a16="http://schemas.microsoft.com/office/drawing/2014/main" id="{793DCCE4-F54C-4334-81B7-14A55383680F}"/>
            </a:ext>
          </a:extLst>
        </xdr:cNvPr>
        <xdr:cNvSpPr/>
      </xdr:nvSpPr>
      <xdr:spPr>
        <a:xfrm>
          <a:off x="11811000" y="16541859"/>
          <a:ext cx="1322736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178594</xdr:colOff>
      <xdr:row>39</xdr:row>
      <xdr:rowOff>47625</xdr:rowOff>
    </xdr:from>
    <xdr:to>
      <xdr:col>10</xdr:col>
      <xdr:colOff>1440656</xdr:colOff>
      <xdr:row>45</xdr:row>
      <xdr:rowOff>157162</xdr:rowOff>
    </xdr:to>
    <xdr:sp macro="" textlink="">
      <xdr:nvSpPr>
        <xdr:cNvPr id="328" name="Círculo: vacío 327">
          <a:extLst>
            <a:ext uri="{FF2B5EF4-FFF2-40B4-BE49-F238E27FC236}">
              <a16:creationId xmlns:a16="http://schemas.microsoft.com/office/drawing/2014/main" id="{5EEF909B-A833-4539-9C63-87ECD5CBBBEF}"/>
            </a:ext>
          </a:extLst>
        </xdr:cNvPr>
        <xdr:cNvSpPr/>
      </xdr:nvSpPr>
      <xdr:spPr>
        <a:xfrm>
          <a:off x="10358438" y="13120688"/>
          <a:ext cx="1262062" cy="1252537"/>
        </a:xfrm>
        <a:prstGeom prst="donut">
          <a:avLst>
            <a:gd name="adj" fmla="val 4817"/>
          </a:avLst>
        </a:prstGeom>
        <a:solidFill>
          <a:srgbClr val="0070C0"/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309563</xdr:colOff>
      <xdr:row>39</xdr:row>
      <xdr:rowOff>166688</xdr:rowOff>
    </xdr:from>
    <xdr:to>
      <xdr:col>10</xdr:col>
      <xdr:colOff>1321594</xdr:colOff>
      <xdr:row>45</xdr:row>
      <xdr:rowOff>35719</xdr:rowOff>
    </xdr:to>
    <xdr:sp macro="" textlink="$J$2">
      <xdr:nvSpPr>
        <xdr:cNvPr id="329" name="Diagrama de flujo: conector 328">
          <a:extLst>
            <a:ext uri="{FF2B5EF4-FFF2-40B4-BE49-F238E27FC236}">
              <a16:creationId xmlns:a16="http://schemas.microsoft.com/office/drawing/2014/main" id="{209CF253-0BF9-45B1-A720-DF3490CECC5C}"/>
            </a:ext>
          </a:extLst>
        </xdr:cNvPr>
        <xdr:cNvSpPr/>
      </xdr:nvSpPr>
      <xdr:spPr>
        <a:xfrm>
          <a:off x="10489407" y="13239751"/>
          <a:ext cx="1012031" cy="1012031"/>
        </a:xfrm>
        <a:prstGeom prst="flowChartConnector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E5F6A9F-0515-4CAD-9776-B9C513103C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oneCellAnchor>
    <xdr:from>
      <xdr:col>8</xdr:col>
      <xdr:colOff>773907</xdr:colOff>
      <xdr:row>53</xdr:row>
      <xdr:rowOff>119063</xdr:rowOff>
    </xdr:from>
    <xdr:ext cx="202405" cy="200799"/>
    <xdr:pic>
      <xdr:nvPicPr>
        <xdr:cNvPr id="330" name="Imagen 329">
          <a:extLst>
            <a:ext uri="{FF2B5EF4-FFF2-40B4-BE49-F238E27FC236}">
              <a16:creationId xmlns:a16="http://schemas.microsoft.com/office/drawing/2014/main" id="{0A7C9422-C9D7-4418-A18F-85F8D526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6813" y="15859126"/>
          <a:ext cx="202405" cy="200799"/>
        </a:xfrm>
        <a:prstGeom prst="rect">
          <a:avLst/>
        </a:prstGeom>
      </xdr:spPr>
    </xdr:pic>
    <xdr:clientData/>
  </xdr:oneCellAnchor>
  <xdr:oneCellAnchor>
    <xdr:from>
      <xdr:col>8</xdr:col>
      <xdr:colOff>952499</xdr:colOff>
      <xdr:row>57</xdr:row>
      <xdr:rowOff>107155</xdr:rowOff>
    </xdr:from>
    <xdr:ext cx="1154906" cy="912748"/>
    <xdr:pic>
      <xdr:nvPicPr>
        <xdr:cNvPr id="331" name="Imagen 330">
          <a:extLst>
            <a:ext uri="{FF2B5EF4-FFF2-40B4-BE49-F238E27FC236}">
              <a16:creationId xmlns:a16="http://schemas.microsoft.com/office/drawing/2014/main" id="{FEFF2921-C419-40F4-8835-A4033A65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5405" y="11227593"/>
          <a:ext cx="1154906" cy="912748"/>
        </a:xfrm>
        <a:prstGeom prst="rect">
          <a:avLst/>
        </a:prstGeom>
      </xdr:spPr>
    </xdr:pic>
    <xdr:clientData/>
  </xdr:oneCellAnchor>
  <xdr:twoCellAnchor editAs="oneCell">
    <xdr:from>
      <xdr:col>4</xdr:col>
      <xdr:colOff>47624</xdr:colOff>
      <xdr:row>37</xdr:row>
      <xdr:rowOff>0</xdr:rowOff>
    </xdr:from>
    <xdr:to>
      <xdr:col>7</xdr:col>
      <xdr:colOff>64293</xdr:colOff>
      <xdr:row>52</xdr:row>
      <xdr:rowOff>114300</xdr:rowOff>
    </xdr:to>
    <xdr:pic>
      <xdr:nvPicPr>
        <xdr:cNvPr id="332" name="Imagen 331">
          <a:extLst>
            <a:ext uri="{FF2B5EF4-FFF2-40B4-BE49-F238E27FC236}">
              <a16:creationId xmlns:a16="http://schemas.microsoft.com/office/drawing/2014/main" id="{A7783012-69DB-4A9C-A100-6F5C191C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33812" y="7310438"/>
          <a:ext cx="3933825" cy="2971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38</xdr:row>
      <xdr:rowOff>119063</xdr:rowOff>
    </xdr:from>
    <xdr:to>
      <xdr:col>14</xdr:col>
      <xdr:colOff>250156</xdr:colOff>
      <xdr:row>53</xdr:row>
      <xdr:rowOff>0</xdr:rowOff>
    </xdr:to>
    <xdr:pic>
      <xdr:nvPicPr>
        <xdr:cNvPr id="333" name="Imagen 332" descr="Una caja de cartón&#10;&#10;Descripción generada automáticamente con confianza baja">
          <a:extLst>
            <a:ext uri="{FF2B5EF4-FFF2-40B4-BE49-F238E27FC236}">
              <a16:creationId xmlns:a16="http://schemas.microsoft.com/office/drawing/2014/main" id="{ABF999B7-7635-43FF-A9C5-25B13E35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34813" y="7620001"/>
          <a:ext cx="4143499" cy="2738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952500</xdr:colOff>
      <xdr:row>6</xdr:row>
      <xdr:rowOff>178593</xdr:rowOff>
    </xdr:from>
    <xdr:to>
      <xdr:col>6</xdr:col>
      <xdr:colOff>938051</xdr:colOff>
      <xdr:row>8</xdr:row>
      <xdr:rowOff>45212</xdr:rowOff>
    </xdr:to>
    <xdr:pic>
      <xdr:nvPicPr>
        <xdr:cNvPr id="334" name="Imagen 333">
          <a:extLst>
            <a:ext uri="{FF2B5EF4-FFF2-40B4-BE49-F238E27FC236}">
              <a16:creationId xmlns:a16="http://schemas.microsoft.com/office/drawing/2014/main" id="{BCEBAB46-3C47-3E6E-46B1-38B742A97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72188" y="1345406"/>
          <a:ext cx="1295238" cy="247619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35</xdr:row>
      <xdr:rowOff>178594</xdr:rowOff>
    </xdr:from>
    <xdr:to>
      <xdr:col>7</xdr:col>
      <xdr:colOff>104619</xdr:colOff>
      <xdr:row>37</xdr:row>
      <xdr:rowOff>54737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15A422DD-AD90-17A3-DCA1-76E1BEF2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60344" y="7108032"/>
          <a:ext cx="1247619" cy="257143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449</xdr:row>
      <xdr:rowOff>182671</xdr:rowOff>
    </xdr:from>
    <xdr:to>
      <xdr:col>4</xdr:col>
      <xdr:colOff>13048</xdr:colOff>
      <xdr:row>451</xdr:row>
      <xdr:rowOff>43058</xdr:rowOff>
    </xdr:to>
    <xdr:sp macro="" textlink="">
      <xdr:nvSpPr>
        <xdr:cNvPr id="310" name="Rectángulo redondeado 62">
          <a:extLst>
            <a:ext uri="{FF2B5EF4-FFF2-40B4-BE49-F238E27FC236}">
              <a16:creationId xmlns:a16="http://schemas.microsoft.com/office/drawing/2014/main" id="{CEC90D07-D547-428D-9768-D4EEA2E708B1}"/>
            </a:ext>
          </a:extLst>
        </xdr:cNvPr>
        <xdr:cNvSpPr/>
      </xdr:nvSpPr>
      <xdr:spPr>
        <a:xfrm>
          <a:off x="2155031" y="82169109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449</xdr:row>
      <xdr:rowOff>182671</xdr:rowOff>
    </xdr:from>
    <xdr:to>
      <xdr:col>5</xdr:col>
      <xdr:colOff>13048</xdr:colOff>
      <xdr:row>451</xdr:row>
      <xdr:rowOff>43058</xdr:rowOff>
    </xdr:to>
    <xdr:sp macro="" textlink="">
      <xdr:nvSpPr>
        <xdr:cNvPr id="311" name="Rectángulo redondeado 62">
          <a:extLst>
            <a:ext uri="{FF2B5EF4-FFF2-40B4-BE49-F238E27FC236}">
              <a16:creationId xmlns:a16="http://schemas.microsoft.com/office/drawing/2014/main" id="{7F536246-6095-4396-9D89-D6A78733D5ED}"/>
            </a:ext>
          </a:extLst>
        </xdr:cNvPr>
        <xdr:cNvSpPr/>
      </xdr:nvSpPr>
      <xdr:spPr>
        <a:xfrm>
          <a:off x="3786188" y="87622171"/>
          <a:ext cx="1346548" cy="241387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432</xdr:row>
      <xdr:rowOff>47625</xdr:rowOff>
    </xdr:from>
    <xdr:to>
      <xdr:col>3</xdr:col>
      <xdr:colOff>1393030</xdr:colOff>
      <xdr:row>438</xdr:row>
      <xdr:rowOff>157162</xdr:rowOff>
    </xdr:to>
    <xdr:sp macro="" textlink="">
      <xdr:nvSpPr>
        <xdr:cNvPr id="313" name="Círculo: vacío 312">
          <a:extLst>
            <a:ext uri="{FF2B5EF4-FFF2-40B4-BE49-F238E27FC236}">
              <a16:creationId xmlns:a16="http://schemas.microsoft.com/office/drawing/2014/main" id="{4BD59CC4-ED4F-4672-89A3-0B9D436153A7}"/>
            </a:ext>
          </a:extLst>
        </xdr:cNvPr>
        <xdr:cNvSpPr/>
      </xdr:nvSpPr>
      <xdr:spPr>
        <a:xfrm>
          <a:off x="2285999" y="78795563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432</xdr:row>
      <xdr:rowOff>166688</xdr:rowOff>
    </xdr:from>
    <xdr:to>
      <xdr:col>3</xdr:col>
      <xdr:colOff>1262062</xdr:colOff>
      <xdr:row>438</xdr:row>
      <xdr:rowOff>35719</xdr:rowOff>
    </xdr:to>
    <xdr:sp macro="" textlink="$J$4">
      <xdr:nvSpPr>
        <xdr:cNvPr id="314" name="Diagrama de flujo: conector 313">
          <a:extLst>
            <a:ext uri="{FF2B5EF4-FFF2-40B4-BE49-F238E27FC236}">
              <a16:creationId xmlns:a16="http://schemas.microsoft.com/office/drawing/2014/main" id="{4487349B-E607-4019-92C1-5E7ABEE447EA}"/>
            </a:ext>
          </a:extLst>
        </xdr:cNvPr>
        <xdr:cNvSpPr/>
      </xdr:nvSpPr>
      <xdr:spPr>
        <a:xfrm>
          <a:off x="2405062" y="7891462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56D72A95-F27A-4F57-81F9-ED91336779D2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71437</xdr:colOff>
      <xdr:row>430</xdr:row>
      <xdr:rowOff>142875</xdr:rowOff>
    </xdr:from>
    <xdr:to>
      <xdr:col>5</xdr:col>
      <xdr:colOff>1088465</xdr:colOff>
      <xdr:row>446</xdr:row>
      <xdr:rowOff>35718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62577D7B-0CDF-31FD-FA1F-8FBE82AA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57625" y="83962875"/>
          <a:ext cx="2350528" cy="2940843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345282</xdr:colOff>
      <xdr:row>449</xdr:row>
      <xdr:rowOff>166688</xdr:rowOff>
    </xdr:from>
    <xdr:to>
      <xdr:col>1</xdr:col>
      <xdr:colOff>845345</xdr:colOff>
      <xdr:row>454</xdr:row>
      <xdr:rowOff>44333</xdr:rowOff>
    </xdr:to>
    <xdr:pic>
      <xdr:nvPicPr>
        <xdr:cNvPr id="320" name="Imagen 319">
          <a:extLst>
            <a:ext uri="{FF2B5EF4-FFF2-40B4-BE49-F238E27FC236}">
              <a16:creationId xmlns:a16="http://schemas.microsoft.com/office/drawing/2014/main" id="{C738CA2F-2459-4174-98CB-5D9C8A204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3" y="87606188"/>
          <a:ext cx="500063" cy="830145"/>
        </a:xfrm>
        <a:prstGeom prst="rect">
          <a:avLst/>
        </a:prstGeom>
      </xdr:spPr>
    </xdr:pic>
    <xdr:clientData/>
  </xdr:twoCellAnchor>
  <xdr:twoCellAnchor>
    <xdr:from>
      <xdr:col>7</xdr:col>
      <xdr:colOff>226218</xdr:colOff>
      <xdr:row>624</xdr:row>
      <xdr:rowOff>178594</xdr:rowOff>
    </xdr:from>
    <xdr:to>
      <xdr:col>9</xdr:col>
      <xdr:colOff>120204</xdr:colOff>
      <xdr:row>626</xdr:row>
      <xdr:rowOff>38981</xdr:rowOff>
    </xdr:to>
    <xdr:sp macro="" textlink="">
      <xdr:nvSpPr>
        <xdr:cNvPr id="157" name="Rectángulo redondeado 62">
          <a:extLst>
            <a:ext uri="{FF2B5EF4-FFF2-40B4-BE49-F238E27FC236}">
              <a16:creationId xmlns:a16="http://schemas.microsoft.com/office/drawing/2014/main" id="{A3CD7D14-1BFD-4EAD-9009-BBE393960712}"/>
            </a:ext>
          </a:extLst>
        </xdr:cNvPr>
        <xdr:cNvSpPr/>
      </xdr:nvSpPr>
      <xdr:spPr>
        <a:xfrm>
          <a:off x="7929562" y="110120907"/>
          <a:ext cx="1287017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0</xdr:colOff>
      <xdr:row>567</xdr:row>
      <xdr:rowOff>182671</xdr:rowOff>
    </xdr:from>
    <xdr:to>
      <xdr:col>4</xdr:col>
      <xdr:colOff>13048</xdr:colOff>
      <xdr:row>569</xdr:row>
      <xdr:rowOff>43058</xdr:rowOff>
    </xdr:to>
    <xdr:sp macro="" textlink="">
      <xdr:nvSpPr>
        <xdr:cNvPr id="94" name="Rectángulo redondeado 62">
          <a:extLst>
            <a:ext uri="{FF2B5EF4-FFF2-40B4-BE49-F238E27FC236}">
              <a16:creationId xmlns:a16="http://schemas.microsoft.com/office/drawing/2014/main" id="{1DE46A97-802B-413B-A8FF-5C15C056BFA6}"/>
            </a:ext>
          </a:extLst>
        </xdr:cNvPr>
        <xdr:cNvSpPr/>
      </xdr:nvSpPr>
      <xdr:spPr>
        <a:xfrm>
          <a:off x="2152650" y="88260346"/>
          <a:ext cx="1641823" cy="308062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550</xdr:row>
      <xdr:rowOff>47625</xdr:rowOff>
    </xdr:from>
    <xdr:to>
      <xdr:col>3</xdr:col>
      <xdr:colOff>1393030</xdr:colOff>
      <xdr:row>556</xdr:row>
      <xdr:rowOff>157162</xdr:rowOff>
    </xdr:to>
    <xdr:sp macro="" textlink="">
      <xdr:nvSpPr>
        <xdr:cNvPr id="123" name="Círculo: vacío 122">
          <a:extLst>
            <a:ext uri="{FF2B5EF4-FFF2-40B4-BE49-F238E27FC236}">
              <a16:creationId xmlns:a16="http://schemas.microsoft.com/office/drawing/2014/main" id="{37545F8D-A444-44C9-9628-57BDFCCD623F}"/>
            </a:ext>
          </a:extLst>
        </xdr:cNvPr>
        <xdr:cNvSpPr/>
      </xdr:nvSpPr>
      <xdr:spPr>
        <a:xfrm>
          <a:off x="2283618" y="84886800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550</xdr:row>
      <xdr:rowOff>166688</xdr:rowOff>
    </xdr:from>
    <xdr:to>
      <xdr:col>3</xdr:col>
      <xdr:colOff>1262062</xdr:colOff>
      <xdr:row>556</xdr:row>
      <xdr:rowOff>35719</xdr:rowOff>
    </xdr:to>
    <xdr:sp macro="" textlink="$J$4">
      <xdr:nvSpPr>
        <xdr:cNvPr id="158" name="Diagrama de flujo: conector 157">
          <a:extLst>
            <a:ext uri="{FF2B5EF4-FFF2-40B4-BE49-F238E27FC236}">
              <a16:creationId xmlns:a16="http://schemas.microsoft.com/office/drawing/2014/main" id="{91437844-3448-447A-A92D-4CD8C1A80D1B}"/>
            </a:ext>
          </a:extLst>
        </xdr:cNvPr>
        <xdr:cNvSpPr/>
      </xdr:nvSpPr>
      <xdr:spPr>
        <a:xfrm>
          <a:off x="2402681" y="85005863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7EA58072-5613-464E-B775-1BD86B734023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4</xdr:col>
      <xdr:colOff>95250</xdr:colOff>
      <xdr:row>548</xdr:row>
      <xdr:rowOff>71439</xdr:rowOff>
    </xdr:from>
    <xdr:to>
      <xdr:col>6</xdr:col>
      <xdr:colOff>429245</xdr:colOff>
      <xdr:row>564</xdr:row>
      <xdr:rowOff>142875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12A71264-8D08-4A0D-AA63-CCC947824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81438" y="95297627"/>
          <a:ext cx="2977182" cy="311943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508</xdr:row>
      <xdr:rowOff>182671</xdr:rowOff>
    </xdr:from>
    <xdr:to>
      <xdr:col>11</xdr:col>
      <xdr:colOff>13048</xdr:colOff>
      <xdr:row>510</xdr:row>
      <xdr:rowOff>43058</xdr:rowOff>
    </xdr:to>
    <xdr:sp macro="" textlink="">
      <xdr:nvSpPr>
        <xdr:cNvPr id="187" name="Rectángulo redondeado 62">
          <a:extLst>
            <a:ext uri="{FF2B5EF4-FFF2-40B4-BE49-F238E27FC236}">
              <a16:creationId xmlns:a16="http://schemas.microsoft.com/office/drawing/2014/main" id="{D1BD2FDD-658F-4753-955C-8E44F91AEFFF}"/>
            </a:ext>
          </a:extLst>
        </xdr:cNvPr>
        <xdr:cNvSpPr/>
      </xdr:nvSpPr>
      <xdr:spPr>
        <a:xfrm>
          <a:off x="10179844" y="115220859"/>
          <a:ext cx="1644204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491</xdr:row>
      <xdr:rowOff>35719</xdr:rowOff>
    </xdr:from>
    <xdr:to>
      <xdr:col>10</xdr:col>
      <xdr:colOff>1428750</xdr:colOff>
      <xdr:row>497</xdr:row>
      <xdr:rowOff>145256</xdr:rowOff>
    </xdr:to>
    <xdr:sp macro="" textlink="">
      <xdr:nvSpPr>
        <xdr:cNvPr id="188" name="Círculo: vacío 187">
          <a:extLst>
            <a:ext uri="{FF2B5EF4-FFF2-40B4-BE49-F238E27FC236}">
              <a16:creationId xmlns:a16="http://schemas.microsoft.com/office/drawing/2014/main" id="{2A4285C3-AFBD-4F3E-AC38-168BE1F593BE}"/>
            </a:ext>
          </a:extLst>
        </xdr:cNvPr>
        <xdr:cNvSpPr/>
      </xdr:nvSpPr>
      <xdr:spPr>
        <a:xfrm>
          <a:off x="10346532" y="111835407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491</xdr:row>
      <xdr:rowOff>154781</xdr:rowOff>
    </xdr:from>
    <xdr:to>
      <xdr:col>10</xdr:col>
      <xdr:colOff>1309688</xdr:colOff>
      <xdr:row>497</xdr:row>
      <xdr:rowOff>23812</xdr:rowOff>
    </xdr:to>
    <xdr:sp macro="" textlink="$J$4">
      <xdr:nvSpPr>
        <xdr:cNvPr id="189" name="Diagrama de flujo: conector 188">
          <a:extLst>
            <a:ext uri="{FF2B5EF4-FFF2-40B4-BE49-F238E27FC236}">
              <a16:creationId xmlns:a16="http://schemas.microsoft.com/office/drawing/2014/main" id="{E6667274-BC06-4376-A09F-0094389424B3}"/>
            </a:ext>
          </a:extLst>
        </xdr:cNvPr>
        <xdr:cNvSpPr/>
      </xdr:nvSpPr>
      <xdr:spPr>
        <a:xfrm>
          <a:off x="10477501" y="111954469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81350216-24DD-4698-959D-5CCA4EB8E86B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508</xdr:row>
      <xdr:rowOff>182671</xdr:rowOff>
    </xdr:from>
    <xdr:to>
      <xdr:col>11</xdr:col>
      <xdr:colOff>13048</xdr:colOff>
      <xdr:row>510</xdr:row>
      <xdr:rowOff>43058</xdr:rowOff>
    </xdr:to>
    <xdr:sp macro="" textlink="">
      <xdr:nvSpPr>
        <xdr:cNvPr id="190" name="Rectángulo redondeado 62">
          <a:extLst>
            <a:ext uri="{FF2B5EF4-FFF2-40B4-BE49-F238E27FC236}">
              <a16:creationId xmlns:a16="http://schemas.microsoft.com/office/drawing/2014/main" id="{C8B3E3E0-0749-41F7-B59C-FF578EBA97A4}"/>
            </a:ext>
          </a:extLst>
        </xdr:cNvPr>
        <xdr:cNvSpPr/>
      </xdr:nvSpPr>
      <xdr:spPr>
        <a:xfrm>
          <a:off x="10179844" y="115220859"/>
          <a:ext cx="1644204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0</xdr:colOff>
      <xdr:row>536</xdr:row>
      <xdr:rowOff>182671</xdr:rowOff>
    </xdr:from>
    <xdr:to>
      <xdr:col>4</xdr:col>
      <xdr:colOff>13048</xdr:colOff>
      <xdr:row>538</xdr:row>
      <xdr:rowOff>43058</xdr:rowOff>
    </xdr:to>
    <xdr:sp macro="" textlink="">
      <xdr:nvSpPr>
        <xdr:cNvPr id="206" name="Rectángulo redondeado 62">
          <a:extLst>
            <a:ext uri="{FF2B5EF4-FFF2-40B4-BE49-F238E27FC236}">
              <a16:creationId xmlns:a16="http://schemas.microsoft.com/office/drawing/2014/main" id="{D401A7EB-1E5D-4347-8098-4B478843042A}"/>
            </a:ext>
          </a:extLst>
        </xdr:cNvPr>
        <xdr:cNvSpPr/>
      </xdr:nvSpPr>
      <xdr:spPr>
        <a:xfrm>
          <a:off x="2155031" y="120673921"/>
          <a:ext cx="1644205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536</xdr:row>
      <xdr:rowOff>182671</xdr:rowOff>
    </xdr:from>
    <xdr:to>
      <xdr:col>5</xdr:col>
      <xdr:colOff>13048</xdr:colOff>
      <xdr:row>538</xdr:row>
      <xdr:rowOff>43058</xdr:rowOff>
    </xdr:to>
    <xdr:sp macro="" textlink="">
      <xdr:nvSpPr>
        <xdr:cNvPr id="207" name="Rectángulo redondeado 62">
          <a:extLst>
            <a:ext uri="{FF2B5EF4-FFF2-40B4-BE49-F238E27FC236}">
              <a16:creationId xmlns:a16="http://schemas.microsoft.com/office/drawing/2014/main" id="{DFFEFB19-2B7A-4EFB-8030-E9C90E95D01B}"/>
            </a:ext>
          </a:extLst>
        </xdr:cNvPr>
        <xdr:cNvSpPr/>
      </xdr:nvSpPr>
      <xdr:spPr>
        <a:xfrm>
          <a:off x="3786188" y="120673921"/>
          <a:ext cx="1346548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519</xdr:row>
      <xdr:rowOff>47625</xdr:rowOff>
    </xdr:from>
    <xdr:to>
      <xdr:col>3</xdr:col>
      <xdr:colOff>1393030</xdr:colOff>
      <xdr:row>525</xdr:row>
      <xdr:rowOff>157162</xdr:rowOff>
    </xdr:to>
    <xdr:sp macro="" textlink="">
      <xdr:nvSpPr>
        <xdr:cNvPr id="208" name="Círculo: vacío 207">
          <a:extLst>
            <a:ext uri="{FF2B5EF4-FFF2-40B4-BE49-F238E27FC236}">
              <a16:creationId xmlns:a16="http://schemas.microsoft.com/office/drawing/2014/main" id="{C7758914-93AB-4E9D-B7B0-328C83372D04}"/>
            </a:ext>
          </a:extLst>
        </xdr:cNvPr>
        <xdr:cNvSpPr/>
      </xdr:nvSpPr>
      <xdr:spPr>
        <a:xfrm>
          <a:off x="2285999" y="117300375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519</xdr:row>
      <xdr:rowOff>166688</xdr:rowOff>
    </xdr:from>
    <xdr:to>
      <xdr:col>3</xdr:col>
      <xdr:colOff>1262062</xdr:colOff>
      <xdr:row>525</xdr:row>
      <xdr:rowOff>35719</xdr:rowOff>
    </xdr:to>
    <xdr:sp macro="" textlink="$J$4">
      <xdr:nvSpPr>
        <xdr:cNvPr id="209" name="Diagrama de flujo: conector 208">
          <a:extLst>
            <a:ext uri="{FF2B5EF4-FFF2-40B4-BE49-F238E27FC236}">
              <a16:creationId xmlns:a16="http://schemas.microsoft.com/office/drawing/2014/main" id="{59196653-0A5E-476D-8F20-1F2A6850E88D}"/>
            </a:ext>
          </a:extLst>
        </xdr:cNvPr>
        <xdr:cNvSpPr/>
      </xdr:nvSpPr>
      <xdr:spPr>
        <a:xfrm>
          <a:off x="2405062" y="117419438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95C0B9BA-8D9E-4E86-9491-DE8F28CC84FC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536</xdr:row>
      <xdr:rowOff>182671</xdr:rowOff>
    </xdr:from>
    <xdr:to>
      <xdr:col>11</xdr:col>
      <xdr:colOff>13048</xdr:colOff>
      <xdr:row>538</xdr:row>
      <xdr:rowOff>43058</xdr:rowOff>
    </xdr:to>
    <xdr:sp macro="" textlink="">
      <xdr:nvSpPr>
        <xdr:cNvPr id="210" name="Rectángulo redondeado 62">
          <a:extLst>
            <a:ext uri="{FF2B5EF4-FFF2-40B4-BE49-F238E27FC236}">
              <a16:creationId xmlns:a16="http://schemas.microsoft.com/office/drawing/2014/main" id="{F1A28C21-78D8-4FCF-933F-E719D87156F5}"/>
            </a:ext>
          </a:extLst>
        </xdr:cNvPr>
        <xdr:cNvSpPr/>
      </xdr:nvSpPr>
      <xdr:spPr>
        <a:xfrm>
          <a:off x="10179844" y="1206739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166688</xdr:colOff>
      <xdr:row>519</xdr:row>
      <xdr:rowOff>35719</xdr:rowOff>
    </xdr:from>
    <xdr:to>
      <xdr:col>10</xdr:col>
      <xdr:colOff>1428750</xdr:colOff>
      <xdr:row>525</xdr:row>
      <xdr:rowOff>145256</xdr:rowOff>
    </xdr:to>
    <xdr:sp macro="" textlink="">
      <xdr:nvSpPr>
        <xdr:cNvPr id="211" name="Círculo: vacío 210">
          <a:extLst>
            <a:ext uri="{FF2B5EF4-FFF2-40B4-BE49-F238E27FC236}">
              <a16:creationId xmlns:a16="http://schemas.microsoft.com/office/drawing/2014/main" id="{73BE4467-F2F3-464C-852D-EA3E70332A38}"/>
            </a:ext>
          </a:extLst>
        </xdr:cNvPr>
        <xdr:cNvSpPr/>
      </xdr:nvSpPr>
      <xdr:spPr>
        <a:xfrm>
          <a:off x="10346532" y="117288469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297657</xdr:colOff>
      <xdr:row>519</xdr:row>
      <xdr:rowOff>154781</xdr:rowOff>
    </xdr:from>
    <xdr:to>
      <xdr:col>10</xdr:col>
      <xdr:colOff>1309688</xdr:colOff>
      <xdr:row>525</xdr:row>
      <xdr:rowOff>23812</xdr:rowOff>
    </xdr:to>
    <xdr:sp macro="" textlink="$J$4">
      <xdr:nvSpPr>
        <xdr:cNvPr id="212" name="Diagrama de flujo: conector 211">
          <a:extLst>
            <a:ext uri="{FF2B5EF4-FFF2-40B4-BE49-F238E27FC236}">
              <a16:creationId xmlns:a16="http://schemas.microsoft.com/office/drawing/2014/main" id="{BB227266-5722-4867-AF6E-CB2831EDAEAD}"/>
            </a:ext>
          </a:extLst>
        </xdr:cNvPr>
        <xdr:cNvSpPr/>
      </xdr:nvSpPr>
      <xdr:spPr>
        <a:xfrm>
          <a:off x="10477501" y="117407531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62D7BFE8-DB3F-4B3A-A1CA-364B965F6B57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0</xdr:colOff>
      <xdr:row>536</xdr:row>
      <xdr:rowOff>182671</xdr:rowOff>
    </xdr:from>
    <xdr:to>
      <xdr:col>11</xdr:col>
      <xdr:colOff>13048</xdr:colOff>
      <xdr:row>538</xdr:row>
      <xdr:rowOff>43058</xdr:rowOff>
    </xdr:to>
    <xdr:sp macro="" textlink="">
      <xdr:nvSpPr>
        <xdr:cNvPr id="213" name="Rectángulo redondeado 62">
          <a:extLst>
            <a:ext uri="{FF2B5EF4-FFF2-40B4-BE49-F238E27FC236}">
              <a16:creationId xmlns:a16="http://schemas.microsoft.com/office/drawing/2014/main" id="{01BDA9F7-F969-4B66-AA99-2FDA6CA615C8}"/>
            </a:ext>
          </a:extLst>
        </xdr:cNvPr>
        <xdr:cNvSpPr/>
      </xdr:nvSpPr>
      <xdr:spPr>
        <a:xfrm>
          <a:off x="10179844" y="1206739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10</xdr:col>
      <xdr:colOff>0</xdr:colOff>
      <xdr:row>536</xdr:row>
      <xdr:rowOff>182671</xdr:rowOff>
    </xdr:from>
    <xdr:to>
      <xdr:col>11</xdr:col>
      <xdr:colOff>13048</xdr:colOff>
      <xdr:row>538</xdr:row>
      <xdr:rowOff>43058</xdr:rowOff>
    </xdr:to>
    <xdr:sp macro="" textlink="">
      <xdr:nvSpPr>
        <xdr:cNvPr id="214" name="Rectángulo redondeado 62">
          <a:extLst>
            <a:ext uri="{FF2B5EF4-FFF2-40B4-BE49-F238E27FC236}">
              <a16:creationId xmlns:a16="http://schemas.microsoft.com/office/drawing/2014/main" id="{E90403EA-7820-4B1E-BE5F-C33A986ADA59}"/>
            </a:ext>
          </a:extLst>
        </xdr:cNvPr>
        <xdr:cNvSpPr/>
      </xdr:nvSpPr>
      <xdr:spPr>
        <a:xfrm>
          <a:off x="10179844" y="1206739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536</xdr:row>
      <xdr:rowOff>182671</xdr:rowOff>
    </xdr:from>
    <xdr:to>
      <xdr:col>12</xdr:col>
      <xdr:colOff>13048</xdr:colOff>
      <xdr:row>538</xdr:row>
      <xdr:rowOff>43058</xdr:rowOff>
    </xdr:to>
    <xdr:sp macro="" textlink="">
      <xdr:nvSpPr>
        <xdr:cNvPr id="215" name="Rectángulo redondeado 62">
          <a:extLst>
            <a:ext uri="{FF2B5EF4-FFF2-40B4-BE49-F238E27FC236}">
              <a16:creationId xmlns:a16="http://schemas.microsoft.com/office/drawing/2014/main" id="{04CDBF35-AE46-4355-8D52-8A90C9068149}"/>
            </a:ext>
          </a:extLst>
        </xdr:cNvPr>
        <xdr:cNvSpPr/>
      </xdr:nvSpPr>
      <xdr:spPr>
        <a:xfrm>
          <a:off x="11811000" y="120673921"/>
          <a:ext cx="1322736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0</xdr:colOff>
      <xdr:row>508</xdr:row>
      <xdr:rowOff>182671</xdr:rowOff>
    </xdr:from>
    <xdr:to>
      <xdr:col>4</xdr:col>
      <xdr:colOff>13048</xdr:colOff>
      <xdr:row>510</xdr:row>
      <xdr:rowOff>43058</xdr:rowOff>
    </xdr:to>
    <xdr:sp macro="" textlink="">
      <xdr:nvSpPr>
        <xdr:cNvPr id="254" name="Rectángulo redondeado 62">
          <a:extLst>
            <a:ext uri="{FF2B5EF4-FFF2-40B4-BE49-F238E27FC236}">
              <a16:creationId xmlns:a16="http://schemas.microsoft.com/office/drawing/2014/main" id="{922868BA-B248-47B2-9FD8-781A74DEDD24}"/>
            </a:ext>
          </a:extLst>
        </xdr:cNvPr>
        <xdr:cNvSpPr/>
      </xdr:nvSpPr>
      <xdr:spPr>
        <a:xfrm>
          <a:off x="2155031" y="115220859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3</xdr:col>
      <xdr:colOff>130968</xdr:colOff>
      <xdr:row>491</xdr:row>
      <xdr:rowOff>47625</xdr:rowOff>
    </xdr:from>
    <xdr:to>
      <xdr:col>3</xdr:col>
      <xdr:colOff>1393030</xdr:colOff>
      <xdr:row>497</xdr:row>
      <xdr:rowOff>157162</xdr:rowOff>
    </xdr:to>
    <xdr:sp macro="" textlink="">
      <xdr:nvSpPr>
        <xdr:cNvPr id="255" name="Círculo: vacío 254">
          <a:extLst>
            <a:ext uri="{FF2B5EF4-FFF2-40B4-BE49-F238E27FC236}">
              <a16:creationId xmlns:a16="http://schemas.microsoft.com/office/drawing/2014/main" id="{B9CD2437-C1EC-4018-8B5C-3E7647E13341}"/>
            </a:ext>
          </a:extLst>
        </xdr:cNvPr>
        <xdr:cNvSpPr/>
      </xdr:nvSpPr>
      <xdr:spPr>
        <a:xfrm>
          <a:off x="2285999" y="111847313"/>
          <a:ext cx="1262062" cy="1252537"/>
        </a:xfrm>
        <a:prstGeom prst="donut">
          <a:avLst>
            <a:gd name="adj" fmla="val 4817"/>
          </a:avLst>
        </a:prstGeom>
        <a:solidFill>
          <a:schemeClr val="bg1">
            <a:lumMod val="50000"/>
          </a:schemeClr>
        </a:solidFill>
        <a:ln>
          <a:noFill/>
        </a:ln>
        <a:effectLst>
          <a:glow>
            <a:schemeClr val="accent1">
              <a:alpha val="40000"/>
            </a:schemeClr>
          </a:glow>
          <a:outerShdw blurRad="50800" dist="38100" dir="8100000" algn="tr" rotWithShape="0">
            <a:prstClr val="black">
              <a:alpha val="40000"/>
            </a:prstClr>
          </a:outerShdw>
          <a:reflection endPos="0" dist="50800" dir="5400000" sy="-100000" algn="bl" rotWithShape="0"/>
          <a:softEdge rad="73660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250031</xdr:colOff>
      <xdr:row>491</xdr:row>
      <xdr:rowOff>166688</xdr:rowOff>
    </xdr:from>
    <xdr:to>
      <xdr:col>3</xdr:col>
      <xdr:colOff>1262062</xdr:colOff>
      <xdr:row>497</xdr:row>
      <xdr:rowOff>35719</xdr:rowOff>
    </xdr:to>
    <xdr:sp macro="" textlink="$J$4">
      <xdr:nvSpPr>
        <xdr:cNvPr id="256" name="Diagrama de flujo: conector 255">
          <a:extLst>
            <a:ext uri="{FF2B5EF4-FFF2-40B4-BE49-F238E27FC236}">
              <a16:creationId xmlns:a16="http://schemas.microsoft.com/office/drawing/2014/main" id="{F6B2A446-69EE-4AD5-8662-9A5F73CAB323}"/>
            </a:ext>
          </a:extLst>
        </xdr:cNvPr>
        <xdr:cNvSpPr/>
      </xdr:nvSpPr>
      <xdr:spPr>
        <a:xfrm>
          <a:off x="2405062" y="111966376"/>
          <a:ext cx="1012031" cy="1012031"/>
        </a:xfrm>
        <a:prstGeom prst="flowChartConnector">
          <a:avLst/>
        </a:prstGeom>
        <a:solidFill>
          <a:schemeClr val="bg1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7EA58072-5613-464E-B775-1BD86B734023}" type="TxLink">
            <a:rPr lang="en-US" sz="2000" b="1" i="0" u="none" strike="noStrike">
              <a:solidFill>
                <a:srgbClr val="FFFFFF"/>
              </a:solidFill>
              <a:latin typeface="Arial Nova"/>
              <a:ea typeface="+mn-ea"/>
              <a:cs typeface="Calibri"/>
            </a:rPr>
            <a:pPr marL="0" indent="0" algn="ctr"/>
            <a:t>0%</a:t>
          </a:fld>
          <a:endParaRPr lang="es-419" sz="2000" b="1" i="0" u="none" strike="noStrike">
            <a:solidFill>
              <a:schemeClr val="bg1"/>
            </a:solidFill>
            <a:latin typeface="Arial Nova"/>
            <a:ea typeface="+mn-ea"/>
            <a:cs typeface="Calibri"/>
          </a:endParaRPr>
        </a:p>
      </xdr:txBody>
    </xdr:sp>
    <xdr:clientData/>
  </xdr:twoCellAnchor>
  <xdr:twoCellAnchor editAs="oneCell">
    <xdr:from>
      <xdr:col>3</xdr:col>
      <xdr:colOff>1214571</xdr:colOff>
      <xdr:row>489</xdr:row>
      <xdr:rowOff>178595</xdr:rowOff>
    </xdr:from>
    <xdr:to>
      <xdr:col>5</xdr:col>
      <xdr:colOff>1249106</xdr:colOff>
      <xdr:row>505</xdr:row>
      <xdr:rowOff>130969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50604AD3-3A11-F2E3-413D-ADFD26549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9602" y="95404783"/>
          <a:ext cx="2999192" cy="300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1559983</xdr:colOff>
      <xdr:row>489</xdr:row>
      <xdr:rowOff>119062</xdr:rowOff>
    </xdr:from>
    <xdr:to>
      <xdr:col>13</xdr:col>
      <xdr:colOff>455180</xdr:colOff>
      <xdr:row>506</xdr:row>
      <xdr:rowOff>23812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053D90F4-3F4E-03D9-65A0-2C9E7417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9827" y="95345250"/>
          <a:ext cx="3145728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516</xdr:row>
      <xdr:rowOff>166688</xdr:rowOff>
    </xdr:from>
    <xdr:to>
      <xdr:col>6</xdr:col>
      <xdr:colOff>269081</xdr:colOff>
      <xdr:row>534</xdr:row>
      <xdr:rowOff>30957</xdr:rowOff>
    </xdr:to>
    <xdr:pic>
      <xdr:nvPicPr>
        <xdr:cNvPr id="262" name="Imagen 261">
          <a:extLst>
            <a:ext uri="{FF2B5EF4-FFF2-40B4-BE49-F238E27FC236}">
              <a16:creationId xmlns:a16="http://schemas.microsoft.com/office/drawing/2014/main" id="{A4205508-5749-3328-1281-7508C35D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5188" y="100655438"/>
          <a:ext cx="3293268" cy="329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71437</xdr:colOff>
      <xdr:row>517</xdr:row>
      <xdr:rowOff>59531</xdr:rowOff>
    </xdr:from>
    <xdr:to>
      <xdr:col>13</xdr:col>
      <xdr:colOff>476250</xdr:colOff>
      <xdr:row>533</xdr:row>
      <xdr:rowOff>35719</xdr:rowOff>
    </xdr:to>
    <xdr:pic>
      <xdr:nvPicPr>
        <xdr:cNvPr id="312" name="Imagen 311">
          <a:extLst>
            <a:ext uri="{FF2B5EF4-FFF2-40B4-BE49-F238E27FC236}">
              <a16:creationId xmlns:a16="http://schemas.microsoft.com/office/drawing/2014/main" id="{A0C610A4-3A92-61B3-5090-F0E3A2BF8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82437" y="100738781"/>
          <a:ext cx="3024188" cy="302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536</xdr:row>
      <xdr:rowOff>182671</xdr:rowOff>
    </xdr:from>
    <xdr:to>
      <xdr:col>5</xdr:col>
      <xdr:colOff>13048</xdr:colOff>
      <xdr:row>538</xdr:row>
      <xdr:rowOff>43058</xdr:rowOff>
    </xdr:to>
    <xdr:sp macro="" textlink="">
      <xdr:nvSpPr>
        <xdr:cNvPr id="315" name="Rectángulo redondeado 62">
          <a:extLst>
            <a:ext uri="{FF2B5EF4-FFF2-40B4-BE49-F238E27FC236}">
              <a16:creationId xmlns:a16="http://schemas.microsoft.com/office/drawing/2014/main" id="{BF5A6324-BC47-43CE-B827-9546E8E448E8}"/>
            </a:ext>
          </a:extLst>
        </xdr:cNvPr>
        <xdr:cNvSpPr/>
      </xdr:nvSpPr>
      <xdr:spPr>
        <a:xfrm>
          <a:off x="2155031" y="104481421"/>
          <a:ext cx="1644205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536</xdr:row>
      <xdr:rowOff>182671</xdr:rowOff>
    </xdr:from>
    <xdr:to>
      <xdr:col>6</xdr:col>
      <xdr:colOff>13048</xdr:colOff>
      <xdr:row>538</xdr:row>
      <xdr:rowOff>43058</xdr:rowOff>
    </xdr:to>
    <xdr:sp macro="" textlink="">
      <xdr:nvSpPr>
        <xdr:cNvPr id="316" name="Rectángulo redondeado 62">
          <a:extLst>
            <a:ext uri="{FF2B5EF4-FFF2-40B4-BE49-F238E27FC236}">
              <a16:creationId xmlns:a16="http://schemas.microsoft.com/office/drawing/2014/main" id="{FB0B385A-5614-46AA-8278-92FD282AE662}"/>
            </a:ext>
          </a:extLst>
        </xdr:cNvPr>
        <xdr:cNvSpPr/>
      </xdr:nvSpPr>
      <xdr:spPr>
        <a:xfrm>
          <a:off x="3786188" y="104481421"/>
          <a:ext cx="1346548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536</xdr:row>
      <xdr:rowOff>182671</xdr:rowOff>
    </xdr:from>
    <xdr:to>
      <xdr:col>12</xdr:col>
      <xdr:colOff>13048</xdr:colOff>
      <xdr:row>538</xdr:row>
      <xdr:rowOff>43058</xdr:rowOff>
    </xdr:to>
    <xdr:sp macro="" textlink="">
      <xdr:nvSpPr>
        <xdr:cNvPr id="321" name="Rectángulo redondeado 62">
          <a:extLst>
            <a:ext uri="{FF2B5EF4-FFF2-40B4-BE49-F238E27FC236}">
              <a16:creationId xmlns:a16="http://schemas.microsoft.com/office/drawing/2014/main" id="{3FF2DE0C-FDD6-45C3-80D4-15D0E440F4B9}"/>
            </a:ext>
          </a:extLst>
        </xdr:cNvPr>
        <xdr:cNvSpPr/>
      </xdr:nvSpPr>
      <xdr:spPr>
        <a:xfrm>
          <a:off x="10179844" y="1044814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536</xdr:row>
      <xdr:rowOff>182671</xdr:rowOff>
    </xdr:from>
    <xdr:to>
      <xdr:col>12</xdr:col>
      <xdr:colOff>13048</xdr:colOff>
      <xdr:row>538</xdr:row>
      <xdr:rowOff>43058</xdr:rowOff>
    </xdr:to>
    <xdr:sp macro="" textlink="">
      <xdr:nvSpPr>
        <xdr:cNvPr id="322" name="Rectángulo redondeado 62">
          <a:extLst>
            <a:ext uri="{FF2B5EF4-FFF2-40B4-BE49-F238E27FC236}">
              <a16:creationId xmlns:a16="http://schemas.microsoft.com/office/drawing/2014/main" id="{0B6E4550-080D-4B1A-96C2-CE1CF6322682}"/>
            </a:ext>
          </a:extLst>
        </xdr:cNvPr>
        <xdr:cNvSpPr/>
      </xdr:nvSpPr>
      <xdr:spPr>
        <a:xfrm>
          <a:off x="10179844" y="1044814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11</xdr:col>
      <xdr:colOff>0</xdr:colOff>
      <xdr:row>536</xdr:row>
      <xdr:rowOff>182671</xdr:rowOff>
    </xdr:from>
    <xdr:to>
      <xdr:col>12</xdr:col>
      <xdr:colOff>13048</xdr:colOff>
      <xdr:row>538</xdr:row>
      <xdr:rowOff>43058</xdr:rowOff>
    </xdr:to>
    <xdr:sp macro="" textlink="">
      <xdr:nvSpPr>
        <xdr:cNvPr id="323" name="Rectángulo redondeado 62">
          <a:extLst>
            <a:ext uri="{FF2B5EF4-FFF2-40B4-BE49-F238E27FC236}">
              <a16:creationId xmlns:a16="http://schemas.microsoft.com/office/drawing/2014/main" id="{8CCEFA46-33EA-4CBE-9273-89BD22052332}"/>
            </a:ext>
          </a:extLst>
        </xdr:cNvPr>
        <xdr:cNvSpPr/>
      </xdr:nvSpPr>
      <xdr:spPr>
        <a:xfrm>
          <a:off x="10179844" y="104481421"/>
          <a:ext cx="1644204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12</xdr:col>
      <xdr:colOff>0</xdr:colOff>
      <xdr:row>536</xdr:row>
      <xdr:rowOff>182671</xdr:rowOff>
    </xdr:from>
    <xdr:to>
      <xdr:col>13</xdr:col>
      <xdr:colOff>13048</xdr:colOff>
      <xdr:row>538</xdr:row>
      <xdr:rowOff>43058</xdr:rowOff>
    </xdr:to>
    <xdr:sp macro="" textlink="">
      <xdr:nvSpPr>
        <xdr:cNvPr id="325" name="Rectángulo redondeado 62">
          <a:extLst>
            <a:ext uri="{FF2B5EF4-FFF2-40B4-BE49-F238E27FC236}">
              <a16:creationId xmlns:a16="http://schemas.microsoft.com/office/drawing/2014/main" id="{397B8972-4ACF-4485-8A22-254D15A2B55D}"/>
            </a:ext>
          </a:extLst>
        </xdr:cNvPr>
        <xdr:cNvSpPr/>
      </xdr:nvSpPr>
      <xdr:spPr>
        <a:xfrm>
          <a:off x="11811000" y="104481421"/>
          <a:ext cx="1322736" cy="31282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4</xdr:col>
      <xdr:colOff>0</xdr:colOff>
      <xdr:row>508</xdr:row>
      <xdr:rowOff>182671</xdr:rowOff>
    </xdr:from>
    <xdr:to>
      <xdr:col>5</xdr:col>
      <xdr:colOff>13048</xdr:colOff>
      <xdr:row>510</xdr:row>
      <xdr:rowOff>43058</xdr:rowOff>
    </xdr:to>
    <xdr:sp macro="" textlink="">
      <xdr:nvSpPr>
        <xdr:cNvPr id="327" name="Rectángulo redondeado 62">
          <a:extLst>
            <a:ext uri="{FF2B5EF4-FFF2-40B4-BE49-F238E27FC236}">
              <a16:creationId xmlns:a16="http://schemas.microsoft.com/office/drawing/2014/main" id="{6328BA7F-666E-4A2F-A766-6CF1187F347F}"/>
            </a:ext>
          </a:extLst>
        </xdr:cNvPr>
        <xdr:cNvSpPr/>
      </xdr:nvSpPr>
      <xdr:spPr>
        <a:xfrm>
          <a:off x="2155031" y="99028359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  <xdr:twoCellAnchor>
    <xdr:from>
      <xdr:col>5</xdr:col>
      <xdr:colOff>0</xdr:colOff>
      <xdr:row>508</xdr:row>
      <xdr:rowOff>182671</xdr:rowOff>
    </xdr:from>
    <xdr:to>
      <xdr:col>6</xdr:col>
      <xdr:colOff>13048</xdr:colOff>
      <xdr:row>510</xdr:row>
      <xdr:rowOff>43058</xdr:rowOff>
    </xdr:to>
    <xdr:sp macro="" textlink="">
      <xdr:nvSpPr>
        <xdr:cNvPr id="336" name="Rectángulo redondeado 62">
          <a:extLst>
            <a:ext uri="{FF2B5EF4-FFF2-40B4-BE49-F238E27FC236}">
              <a16:creationId xmlns:a16="http://schemas.microsoft.com/office/drawing/2014/main" id="{ECDD7A75-BE68-44B8-A743-E6AAB681ABC9}"/>
            </a:ext>
          </a:extLst>
        </xdr:cNvPr>
        <xdr:cNvSpPr/>
      </xdr:nvSpPr>
      <xdr:spPr>
        <a:xfrm>
          <a:off x="2155031" y="99028359"/>
          <a:ext cx="1644205" cy="312824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400" b="1">
              <a:latin typeface="Arial Nova" panose="020B0504020202020204" pitchFamily="34" charset="0"/>
            </a:rPr>
            <a:t>Comprar</a:t>
          </a:r>
        </a:p>
        <a:p>
          <a:pPr algn="ctr"/>
          <a:r>
            <a:rPr lang="es-AR" sz="1400" b="1">
              <a:latin typeface="Arial Nova" panose="020B0504020202020204" pitchFamily="34" charset="0"/>
            </a:rPr>
            <a:t>c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154782</xdr:colOff>
      <xdr:row>2</xdr:row>
      <xdr:rowOff>83345</xdr:rowOff>
    </xdr:from>
    <xdr:to>
      <xdr:col>15</xdr:col>
      <xdr:colOff>1</xdr:colOff>
      <xdr:row>5</xdr:row>
      <xdr:rowOff>74320</xdr:rowOff>
    </xdr:to>
    <xdr:pic>
      <xdr:nvPicPr>
        <xdr:cNvPr id="51" name="Imagen 50" descr="Adobe Acrobat Icon - Snow Black Icons - SoftIcons.com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983E0-A7A6-4301-BCA0-6F641BA5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72876" y="476251"/>
          <a:ext cx="607219" cy="59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345282</xdr:colOff>
      <xdr:row>91</xdr:row>
      <xdr:rowOff>35718</xdr:rowOff>
    </xdr:from>
    <xdr:ext cx="345280" cy="345280"/>
    <xdr:pic>
      <xdr:nvPicPr>
        <xdr:cNvPr id="314" name="Gráfico 313" descr="Monitor contorno">
          <a:extLst>
            <a:ext uri="{FF2B5EF4-FFF2-40B4-BE49-F238E27FC236}">
              <a16:creationId xmlns:a16="http://schemas.microsoft.com/office/drawing/2014/main" id="{B0C1FD08-13BE-4FA3-95A7-9DFA4DB1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369345" y="37576124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91</xdr:row>
      <xdr:rowOff>11907</xdr:rowOff>
    </xdr:from>
    <xdr:ext cx="381000" cy="381000"/>
    <xdr:pic>
      <xdr:nvPicPr>
        <xdr:cNvPr id="315" name="Gráfico 314" descr="Base de datos con relleno sólido">
          <a:extLst>
            <a:ext uri="{FF2B5EF4-FFF2-40B4-BE49-F238E27FC236}">
              <a16:creationId xmlns:a16="http://schemas.microsoft.com/office/drawing/2014/main" id="{D66CF8AF-321E-41DC-BC06-FD86C8A05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262313" y="37552313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209529</xdr:colOff>
      <xdr:row>91</xdr:row>
      <xdr:rowOff>11908</xdr:rowOff>
    </xdr:from>
    <xdr:ext cx="373877" cy="373877"/>
    <xdr:pic>
      <xdr:nvPicPr>
        <xdr:cNvPr id="316" name="Gráfico 315" descr="Base de datos contorno">
          <a:extLst>
            <a:ext uri="{FF2B5EF4-FFF2-40B4-BE49-F238E27FC236}">
              <a16:creationId xmlns:a16="http://schemas.microsoft.com/office/drawing/2014/main" id="{68C8F31F-5457-4DF2-B3FC-9B04EEAC6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031435" y="37552314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90</xdr:row>
      <xdr:rowOff>288131</xdr:rowOff>
    </xdr:from>
    <xdr:ext cx="476250" cy="476250"/>
    <xdr:pic>
      <xdr:nvPicPr>
        <xdr:cNvPr id="317" name="Gráfico 316" descr="Procesador contorno">
          <a:extLst>
            <a:ext uri="{FF2B5EF4-FFF2-40B4-BE49-F238E27FC236}">
              <a16:creationId xmlns:a16="http://schemas.microsoft.com/office/drawing/2014/main" id="{437270BF-6E9F-44FB-B54E-E32322B1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845843" y="37507069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238124</xdr:colOff>
      <xdr:row>90</xdr:row>
      <xdr:rowOff>300037</xdr:rowOff>
    </xdr:from>
    <xdr:ext cx="464344" cy="464344"/>
    <xdr:pic>
      <xdr:nvPicPr>
        <xdr:cNvPr id="318" name="Gráfico 317" descr="Batería completa con relleno sólido">
          <a:extLst>
            <a:ext uri="{FF2B5EF4-FFF2-40B4-BE49-F238E27FC236}">
              <a16:creationId xmlns:a16="http://schemas.microsoft.com/office/drawing/2014/main" id="{7E9CD3AE-43B3-49BA-AF17-F96ED853D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834062" y="37518975"/>
          <a:ext cx="464344" cy="464344"/>
        </a:xfrm>
        <a:prstGeom prst="rect">
          <a:avLst/>
        </a:prstGeom>
      </xdr:spPr>
    </xdr:pic>
    <xdr:clientData/>
  </xdr:oneCellAnchor>
  <xdr:twoCellAnchor>
    <xdr:from>
      <xdr:col>7</xdr:col>
      <xdr:colOff>226218</xdr:colOff>
      <xdr:row>94</xdr:row>
      <xdr:rowOff>59531</xdr:rowOff>
    </xdr:from>
    <xdr:to>
      <xdr:col>8</xdr:col>
      <xdr:colOff>761999</xdr:colOff>
      <xdr:row>100</xdr:row>
      <xdr:rowOff>190501</xdr:rowOff>
    </xdr:to>
    <xdr:sp macro="" textlink="">
      <xdr:nvSpPr>
        <xdr:cNvPr id="319" name="Círculo: vacío 318">
          <a:extLst>
            <a:ext uri="{FF2B5EF4-FFF2-40B4-BE49-F238E27FC236}">
              <a16:creationId xmlns:a16="http://schemas.microsoft.com/office/drawing/2014/main" id="{966FA6AE-DD70-4F38-A4E7-EC888040BBA1}"/>
            </a:ext>
          </a:extLst>
        </xdr:cNvPr>
        <xdr:cNvSpPr/>
      </xdr:nvSpPr>
      <xdr:spPr>
        <a:xfrm>
          <a:off x="5822156" y="38171437"/>
          <a:ext cx="1404937" cy="1345408"/>
        </a:xfrm>
        <a:prstGeom prst="donut">
          <a:avLst>
            <a:gd name="adj" fmla="val 4308"/>
          </a:avLst>
        </a:prstGeom>
        <a:solidFill>
          <a:schemeClr val="bg1">
            <a:lumMod val="5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476248</xdr:colOff>
      <xdr:row>97</xdr:row>
      <xdr:rowOff>35719</xdr:rowOff>
    </xdr:from>
    <xdr:to>
      <xdr:col>8</xdr:col>
      <xdr:colOff>511968</xdr:colOff>
      <xdr:row>99</xdr:row>
      <xdr:rowOff>47627</xdr:rowOff>
    </xdr:to>
    <xdr:sp macro="" textlink="$L$4">
      <xdr:nvSpPr>
        <xdr:cNvPr id="320" name="CuadroTexto 319">
          <a:extLst>
            <a:ext uri="{FF2B5EF4-FFF2-40B4-BE49-F238E27FC236}">
              <a16:creationId xmlns:a16="http://schemas.microsoft.com/office/drawing/2014/main" id="{EE658439-2AB2-42D6-8F30-3D6038D3A6AA}"/>
            </a:ext>
          </a:extLst>
        </xdr:cNvPr>
        <xdr:cNvSpPr txBox="1"/>
      </xdr:nvSpPr>
      <xdr:spPr>
        <a:xfrm>
          <a:off x="6072186" y="38719125"/>
          <a:ext cx="904876" cy="392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0%</a:t>
          </a:fld>
          <a:endParaRPr lang="es-AR" sz="2800" b="1">
            <a:solidFill>
              <a:schemeClr val="bg1">
                <a:lumMod val="50000"/>
              </a:schemeClr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7</xdr:col>
      <xdr:colOff>535778</xdr:colOff>
      <xdr:row>95</xdr:row>
      <xdr:rowOff>142875</xdr:rowOff>
    </xdr:from>
    <xdr:to>
      <xdr:col>8</xdr:col>
      <xdr:colOff>416718</xdr:colOff>
      <xdr:row>96</xdr:row>
      <xdr:rowOff>178595</xdr:rowOff>
    </xdr:to>
    <xdr:sp macro="" textlink="">
      <xdr:nvSpPr>
        <xdr:cNvPr id="321" name="CuadroTexto 320">
          <a:extLst>
            <a:ext uri="{FF2B5EF4-FFF2-40B4-BE49-F238E27FC236}">
              <a16:creationId xmlns:a16="http://schemas.microsoft.com/office/drawing/2014/main" id="{ACE8D14A-132B-4868-9B87-9437F9D8C801}"/>
            </a:ext>
          </a:extLst>
        </xdr:cNvPr>
        <xdr:cNvSpPr txBox="1"/>
      </xdr:nvSpPr>
      <xdr:spPr>
        <a:xfrm>
          <a:off x="6131716" y="38445281"/>
          <a:ext cx="750096" cy="226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chemeClr val="bg1">
                  <a:lumMod val="50000"/>
                </a:schemeClr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oneCellAnchor>
    <xdr:from>
      <xdr:col>13</xdr:col>
      <xdr:colOff>357189</xdr:colOff>
      <xdr:row>91</xdr:row>
      <xdr:rowOff>0</xdr:rowOff>
    </xdr:from>
    <xdr:ext cx="345280" cy="345280"/>
    <xdr:pic>
      <xdr:nvPicPr>
        <xdr:cNvPr id="340" name="Gráfico 339" descr="Monitor contorno">
          <a:extLst>
            <a:ext uri="{FF2B5EF4-FFF2-40B4-BE49-F238E27FC236}">
              <a16:creationId xmlns:a16="http://schemas.microsoft.com/office/drawing/2014/main" id="{1FA39537-BA5D-4E91-99B6-89D0DE47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203658" y="48970406"/>
          <a:ext cx="345280" cy="345280"/>
        </a:xfrm>
        <a:prstGeom prst="rect">
          <a:avLst/>
        </a:prstGeom>
      </xdr:spPr>
    </xdr:pic>
    <xdr:clientData/>
  </xdr:oneCellAnchor>
  <xdr:oneCellAnchor>
    <xdr:from>
      <xdr:col>14</xdr:col>
      <xdr:colOff>202407</xdr:colOff>
      <xdr:row>91</xdr:row>
      <xdr:rowOff>0</xdr:rowOff>
    </xdr:from>
    <xdr:ext cx="381000" cy="381000"/>
    <xdr:pic>
      <xdr:nvPicPr>
        <xdr:cNvPr id="341" name="Gráfico 340" descr="Base de datos con relleno sólido">
          <a:extLst>
            <a:ext uri="{FF2B5EF4-FFF2-40B4-BE49-F238E27FC236}">
              <a16:creationId xmlns:a16="http://schemas.microsoft.com/office/drawing/2014/main" id="{4DED9F8E-E75C-4E12-B86F-37F9CBE4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1120438" y="48970406"/>
          <a:ext cx="381000" cy="381000"/>
        </a:xfrm>
        <a:prstGeom prst="rect">
          <a:avLst/>
        </a:prstGeom>
      </xdr:spPr>
    </xdr:pic>
    <xdr:clientData/>
  </xdr:oneCellAnchor>
  <xdr:oneCellAnchor>
    <xdr:from>
      <xdr:col>15</xdr:col>
      <xdr:colOff>185717</xdr:colOff>
      <xdr:row>90</xdr:row>
      <xdr:rowOff>464344</xdr:rowOff>
    </xdr:from>
    <xdr:ext cx="373877" cy="373877"/>
    <xdr:pic>
      <xdr:nvPicPr>
        <xdr:cNvPr id="342" name="Gráfico 341" descr="Base de datos contorno">
          <a:extLst>
            <a:ext uri="{FF2B5EF4-FFF2-40B4-BE49-F238E27FC236}">
              <a16:creationId xmlns:a16="http://schemas.microsoft.com/office/drawing/2014/main" id="{96B3E32F-1F04-4AE6-844A-31E711C5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865748" y="48970407"/>
          <a:ext cx="373877" cy="373877"/>
        </a:xfrm>
        <a:prstGeom prst="rect">
          <a:avLst/>
        </a:prstGeom>
      </xdr:spPr>
    </xdr:pic>
    <xdr:clientData/>
  </xdr:oneCellAnchor>
  <xdr:oneCellAnchor>
    <xdr:from>
      <xdr:col>16</xdr:col>
      <xdr:colOff>250031</xdr:colOff>
      <xdr:row>90</xdr:row>
      <xdr:rowOff>285750</xdr:rowOff>
    </xdr:from>
    <xdr:ext cx="476250" cy="476250"/>
    <xdr:pic>
      <xdr:nvPicPr>
        <xdr:cNvPr id="343" name="Gráfico 342" descr="Procesador contorno">
          <a:extLst>
            <a:ext uri="{FF2B5EF4-FFF2-40B4-BE49-F238E27FC236}">
              <a16:creationId xmlns:a16="http://schemas.microsoft.com/office/drawing/2014/main" id="{C85109C3-8450-429B-A8BB-0BC2E23B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692062" y="48934688"/>
          <a:ext cx="476250" cy="476250"/>
        </a:xfrm>
        <a:prstGeom prst="rect">
          <a:avLst/>
        </a:prstGeom>
      </xdr:spPr>
    </xdr:pic>
    <xdr:clientData/>
  </xdr:oneCellAnchor>
  <xdr:oneCellAnchor>
    <xdr:from>
      <xdr:col>17</xdr:col>
      <xdr:colOff>190498</xdr:colOff>
      <xdr:row>90</xdr:row>
      <xdr:rowOff>285750</xdr:rowOff>
    </xdr:from>
    <xdr:ext cx="464344" cy="464344"/>
    <xdr:pic>
      <xdr:nvPicPr>
        <xdr:cNvPr id="344" name="Gráfico 343" descr="Batería completa con relleno sólido">
          <a:extLst>
            <a:ext uri="{FF2B5EF4-FFF2-40B4-BE49-F238E27FC236}">
              <a16:creationId xmlns:a16="http://schemas.microsoft.com/office/drawing/2014/main" id="{029421AB-25FA-4C18-816B-00CF0ED2C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3656467" y="48934688"/>
          <a:ext cx="464344" cy="464344"/>
        </a:xfrm>
        <a:prstGeom prst="rect">
          <a:avLst/>
        </a:prstGeom>
      </xdr:spPr>
    </xdr:pic>
    <xdr:clientData/>
  </xdr:oneCellAnchor>
  <xdr:twoCellAnchor>
    <xdr:from>
      <xdr:col>17</xdr:col>
      <xdr:colOff>214313</xdr:colOff>
      <xdr:row>94</xdr:row>
      <xdr:rowOff>59531</xdr:rowOff>
    </xdr:from>
    <xdr:to>
      <xdr:col>18</xdr:col>
      <xdr:colOff>833439</xdr:colOff>
      <xdr:row>100</xdr:row>
      <xdr:rowOff>190501</xdr:rowOff>
    </xdr:to>
    <xdr:sp macro="" textlink="">
      <xdr:nvSpPr>
        <xdr:cNvPr id="345" name="Círculo: vacío 344">
          <a:extLst>
            <a:ext uri="{FF2B5EF4-FFF2-40B4-BE49-F238E27FC236}">
              <a16:creationId xmlns:a16="http://schemas.microsoft.com/office/drawing/2014/main" id="{92D95CB1-AF71-4075-86BD-9CFF90710773}"/>
            </a:ext>
          </a:extLst>
        </xdr:cNvPr>
        <xdr:cNvSpPr/>
      </xdr:nvSpPr>
      <xdr:spPr>
        <a:xfrm>
          <a:off x="13680282" y="49601437"/>
          <a:ext cx="1381126" cy="1345408"/>
        </a:xfrm>
        <a:prstGeom prst="donut">
          <a:avLst>
            <a:gd name="adj" fmla="val 4308"/>
          </a:avLst>
        </a:prstGeom>
        <a:solidFill>
          <a:schemeClr val="bg1">
            <a:lumMod val="5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17</xdr:col>
      <xdr:colOff>440530</xdr:colOff>
      <xdr:row>97</xdr:row>
      <xdr:rowOff>59531</xdr:rowOff>
    </xdr:from>
    <xdr:to>
      <xdr:col>18</xdr:col>
      <xdr:colOff>642938</xdr:colOff>
      <xdr:row>99</xdr:row>
      <xdr:rowOff>71439</xdr:rowOff>
    </xdr:to>
    <xdr:sp macro="" textlink="$L$4">
      <xdr:nvSpPr>
        <xdr:cNvPr id="346" name="CuadroTexto 345">
          <a:extLst>
            <a:ext uri="{FF2B5EF4-FFF2-40B4-BE49-F238E27FC236}">
              <a16:creationId xmlns:a16="http://schemas.microsoft.com/office/drawing/2014/main" id="{8825217A-DB33-4A9B-A392-88B04F7959BD}"/>
            </a:ext>
          </a:extLst>
        </xdr:cNvPr>
        <xdr:cNvSpPr txBox="1"/>
      </xdr:nvSpPr>
      <xdr:spPr>
        <a:xfrm>
          <a:off x="13906499" y="50172937"/>
          <a:ext cx="964408" cy="392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0%</a:t>
          </a:fld>
          <a:endParaRPr lang="es-AR" sz="2800" b="1">
            <a:solidFill>
              <a:schemeClr val="bg1">
                <a:lumMod val="50000"/>
              </a:schemeClr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17</xdr:col>
      <xdr:colOff>476247</xdr:colOff>
      <xdr:row>95</xdr:row>
      <xdr:rowOff>190499</xdr:rowOff>
    </xdr:from>
    <xdr:to>
      <xdr:col>18</xdr:col>
      <xdr:colOff>511968</xdr:colOff>
      <xdr:row>97</xdr:row>
      <xdr:rowOff>59530</xdr:rowOff>
    </xdr:to>
    <xdr:sp macro="" textlink="">
      <xdr:nvSpPr>
        <xdr:cNvPr id="347" name="CuadroTexto 346">
          <a:extLst>
            <a:ext uri="{FF2B5EF4-FFF2-40B4-BE49-F238E27FC236}">
              <a16:creationId xmlns:a16="http://schemas.microsoft.com/office/drawing/2014/main" id="{856F9D6A-75E3-4F84-AA06-72D5EFE241A5}"/>
            </a:ext>
          </a:extLst>
        </xdr:cNvPr>
        <xdr:cNvSpPr txBox="1"/>
      </xdr:nvSpPr>
      <xdr:spPr>
        <a:xfrm>
          <a:off x="13942216" y="49922905"/>
          <a:ext cx="797721" cy="2500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chemeClr val="bg1">
                  <a:lumMod val="50000"/>
                </a:schemeClr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oneCellAnchor>
    <xdr:from>
      <xdr:col>18</xdr:col>
      <xdr:colOff>285750</xdr:colOff>
      <xdr:row>91</xdr:row>
      <xdr:rowOff>23814</xdr:rowOff>
    </xdr:from>
    <xdr:ext cx="369093" cy="369093"/>
    <xdr:pic>
      <xdr:nvPicPr>
        <xdr:cNvPr id="348" name="Gráfico 347" descr="Lápiz contorno">
          <a:extLst>
            <a:ext uri="{FF2B5EF4-FFF2-40B4-BE49-F238E27FC236}">
              <a16:creationId xmlns:a16="http://schemas.microsoft.com/office/drawing/2014/main" id="{8F0FB715-A957-41E2-B287-6BBEA202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513719" y="48994220"/>
          <a:ext cx="369093" cy="369093"/>
        </a:xfrm>
        <a:prstGeom prst="rect">
          <a:avLst/>
        </a:prstGeom>
      </xdr:spPr>
    </xdr:pic>
    <xdr:clientData/>
  </xdr:oneCellAnchor>
  <xdr:twoCellAnchor editAs="oneCell">
    <xdr:from>
      <xdr:col>0</xdr:col>
      <xdr:colOff>53849</xdr:colOff>
      <xdr:row>91</xdr:row>
      <xdr:rowOff>154782</xdr:rowOff>
    </xdr:from>
    <xdr:to>
      <xdr:col>2</xdr:col>
      <xdr:colOff>529557</xdr:colOff>
      <xdr:row>100</xdr:row>
      <xdr:rowOff>226218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6E46EF61-073E-4273-8A66-F56AEAA9C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49" y="49125188"/>
          <a:ext cx="2047333" cy="1857374"/>
        </a:xfrm>
        <a:prstGeom prst="rect">
          <a:avLst/>
        </a:prstGeom>
      </xdr:spPr>
    </xdr:pic>
    <xdr:clientData/>
  </xdr:twoCellAnchor>
  <xdr:oneCellAnchor>
    <xdr:from>
      <xdr:col>3</xdr:col>
      <xdr:colOff>345282</xdr:colOff>
      <xdr:row>110</xdr:row>
      <xdr:rowOff>35718</xdr:rowOff>
    </xdr:from>
    <xdr:ext cx="345280" cy="345280"/>
    <xdr:pic>
      <xdr:nvPicPr>
        <xdr:cNvPr id="353" name="Gráfico 352" descr="Monitor contorno">
          <a:extLst>
            <a:ext uri="{FF2B5EF4-FFF2-40B4-BE49-F238E27FC236}">
              <a16:creationId xmlns:a16="http://schemas.microsoft.com/office/drawing/2014/main" id="{A3BC6840-B36C-4FBB-B368-92DC3CA6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488407" y="33992343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110</xdr:row>
      <xdr:rowOff>11907</xdr:rowOff>
    </xdr:from>
    <xdr:ext cx="381000" cy="381000"/>
    <xdr:pic>
      <xdr:nvPicPr>
        <xdr:cNvPr id="354" name="Gráfico 353" descr="Base de datos con relleno sólido">
          <a:extLst>
            <a:ext uri="{FF2B5EF4-FFF2-40B4-BE49-F238E27FC236}">
              <a16:creationId xmlns:a16="http://schemas.microsoft.com/office/drawing/2014/main" id="{9A44F8F9-237F-4996-A923-1D5A10531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381376" y="33968532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209529</xdr:colOff>
      <xdr:row>110</xdr:row>
      <xdr:rowOff>11908</xdr:rowOff>
    </xdr:from>
    <xdr:ext cx="373877" cy="373877"/>
    <xdr:pic>
      <xdr:nvPicPr>
        <xdr:cNvPr id="355" name="Gráfico 354" descr="Base de datos contorno">
          <a:extLst>
            <a:ext uri="{FF2B5EF4-FFF2-40B4-BE49-F238E27FC236}">
              <a16:creationId xmlns:a16="http://schemas.microsoft.com/office/drawing/2014/main" id="{64117336-8526-4376-9383-0972EE987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50498" y="33968533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109</xdr:row>
      <xdr:rowOff>288131</xdr:rowOff>
    </xdr:from>
    <xdr:ext cx="476250" cy="476250"/>
    <xdr:pic>
      <xdr:nvPicPr>
        <xdr:cNvPr id="356" name="Gráfico 355" descr="Procesador contorno">
          <a:extLst>
            <a:ext uri="{FF2B5EF4-FFF2-40B4-BE49-F238E27FC236}">
              <a16:creationId xmlns:a16="http://schemas.microsoft.com/office/drawing/2014/main" id="{00043465-6B79-4AF3-8430-810BCD69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964906" y="33923287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238124</xdr:colOff>
      <xdr:row>109</xdr:row>
      <xdr:rowOff>300037</xdr:rowOff>
    </xdr:from>
    <xdr:ext cx="464344" cy="464344"/>
    <xdr:pic>
      <xdr:nvPicPr>
        <xdr:cNvPr id="357" name="Gráfico 356" descr="Batería completa con relleno sólido">
          <a:extLst>
            <a:ext uri="{FF2B5EF4-FFF2-40B4-BE49-F238E27FC236}">
              <a16:creationId xmlns:a16="http://schemas.microsoft.com/office/drawing/2014/main" id="{942E8696-5044-4AD1-8E6A-9A49412A2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953124" y="33935193"/>
          <a:ext cx="464344" cy="464344"/>
        </a:xfrm>
        <a:prstGeom prst="rect">
          <a:avLst/>
        </a:prstGeom>
      </xdr:spPr>
    </xdr:pic>
    <xdr:clientData/>
  </xdr:oneCellAnchor>
  <xdr:twoCellAnchor>
    <xdr:from>
      <xdr:col>7</xdr:col>
      <xdr:colOff>238124</xdr:colOff>
      <xdr:row>113</xdr:row>
      <xdr:rowOff>47625</xdr:rowOff>
    </xdr:from>
    <xdr:to>
      <xdr:col>9</xdr:col>
      <xdr:colOff>11905</xdr:colOff>
      <xdr:row>119</xdr:row>
      <xdr:rowOff>226219</xdr:rowOff>
    </xdr:to>
    <xdr:sp macro="" textlink="">
      <xdr:nvSpPr>
        <xdr:cNvPr id="358" name="Círculo: vacío 357">
          <a:extLst>
            <a:ext uri="{FF2B5EF4-FFF2-40B4-BE49-F238E27FC236}">
              <a16:creationId xmlns:a16="http://schemas.microsoft.com/office/drawing/2014/main" id="{5EE6354B-356B-4DDC-8E40-867F02855A7B}"/>
            </a:ext>
          </a:extLst>
        </xdr:cNvPr>
        <xdr:cNvSpPr/>
      </xdr:nvSpPr>
      <xdr:spPr>
        <a:xfrm>
          <a:off x="5953124" y="31575375"/>
          <a:ext cx="1404937" cy="1321594"/>
        </a:xfrm>
        <a:prstGeom prst="donut">
          <a:avLst>
            <a:gd name="adj" fmla="val 4308"/>
          </a:avLst>
        </a:prstGeom>
        <a:solidFill>
          <a:schemeClr val="bg1">
            <a:lumMod val="5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476248</xdr:colOff>
      <xdr:row>116</xdr:row>
      <xdr:rowOff>35719</xdr:rowOff>
    </xdr:from>
    <xdr:to>
      <xdr:col>8</xdr:col>
      <xdr:colOff>511968</xdr:colOff>
      <xdr:row>118</xdr:row>
      <xdr:rowOff>47627</xdr:rowOff>
    </xdr:to>
    <xdr:sp macro="" textlink="$L$4">
      <xdr:nvSpPr>
        <xdr:cNvPr id="359" name="CuadroTexto 358">
          <a:extLst>
            <a:ext uri="{FF2B5EF4-FFF2-40B4-BE49-F238E27FC236}">
              <a16:creationId xmlns:a16="http://schemas.microsoft.com/office/drawing/2014/main" id="{9A3128E7-8190-4321-B85B-DCE9536A238E}"/>
            </a:ext>
          </a:extLst>
        </xdr:cNvPr>
        <xdr:cNvSpPr txBox="1"/>
      </xdr:nvSpPr>
      <xdr:spPr>
        <a:xfrm>
          <a:off x="6191248" y="35135344"/>
          <a:ext cx="904876" cy="392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0%</a:t>
          </a:fld>
          <a:endParaRPr lang="es-AR" sz="2800" b="1">
            <a:solidFill>
              <a:schemeClr val="bg1">
                <a:lumMod val="50000"/>
              </a:schemeClr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7</xdr:col>
      <xdr:colOff>535778</xdr:colOff>
      <xdr:row>114</xdr:row>
      <xdr:rowOff>142875</xdr:rowOff>
    </xdr:from>
    <xdr:to>
      <xdr:col>8</xdr:col>
      <xdr:colOff>416718</xdr:colOff>
      <xdr:row>115</xdr:row>
      <xdr:rowOff>178595</xdr:rowOff>
    </xdr:to>
    <xdr:sp macro="" textlink="">
      <xdr:nvSpPr>
        <xdr:cNvPr id="360" name="CuadroTexto 359">
          <a:extLst>
            <a:ext uri="{FF2B5EF4-FFF2-40B4-BE49-F238E27FC236}">
              <a16:creationId xmlns:a16="http://schemas.microsoft.com/office/drawing/2014/main" id="{9239CE42-AFAC-46EE-A3A4-5676F0CC8F13}"/>
            </a:ext>
          </a:extLst>
        </xdr:cNvPr>
        <xdr:cNvSpPr txBox="1"/>
      </xdr:nvSpPr>
      <xdr:spPr>
        <a:xfrm>
          <a:off x="6250778" y="34861500"/>
          <a:ext cx="750096" cy="226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chemeClr val="bg1">
                  <a:lumMod val="50000"/>
                </a:schemeClr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twoCellAnchor editAs="oneCell">
    <xdr:from>
      <xdr:col>1</xdr:col>
      <xdr:colOff>59531</xdr:colOff>
      <xdr:row>111</xdr:row>
      <xdr:rowOff>12057</xdr:rowOff>
    </xdr:from>
    <xdr:to>
      <xdr:col>2</xdr:col>
      <xdr:colOff>559594</xdr:colOff>
      <xdr:row>120</xdr:row>
      <xdr:rowOff>203924</xdr:rowOff>
    </xdr:to>
    <xdr:pic>
      <xdr:nvPicPr>
        <xdr:cNvPr id="372" name="Imagen 371">
          <a:extLst>
            <a:ext uri="{FF2B5EF4-FFF2-40B4-BE49-F238E27FC236}">
              <a16:creationId xmlns:a16="http://schemas.microsoft.com/office/drawing/2014/main" id="{CE05C84C-80B2-44F5-8B5E-F74F52C2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7969182"/>
          <a:ext cx="1905000" cy="1977804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500061</xdr:colOff>
      <xdr:row>84</xdr:row>
      <xdr:rowOff>29445</xdr:rowOff>
    </xdr:from>
    <xdr:to>
      <xdr:col>17</xdr:col>
      <xdr:colOff>511968</xdr:colOff>
      <xdr:row>90</xdr:row>
      <xdr:rowOff>0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38463CBC-E157-4775-B540-963344BBC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66749" y="13293008"/>
          <a:ext cx="14061282" cy="1113555"/>
        </a:xfrm>
        <a:prstGeom prst="rect">
          <a:avLst/>
        </a:prstGeom>
      </xdr:spPr>
    </xdr:pic>
    <xdr:clientData/>
  </xdr:twoCellAnchor>
  <xdr:oneCellAnchor>
    <xdr:from>
      <xdr:col>8</xdr:col>
      <xdr:colOff>166687</xdr:colOff>
      <xdr:row>91</xdr:row>
      <xdr:rowOff>0</xdr:rowOff>
    </xdr:from>
    <xdr:ext cx="369093" cy="369093"/>
    <xdr:pic>
      <xdr:nvPicPr>
        <xdr:cNvPr id="380" name="Gráfico 379" descr="Lápiz contorno">
          <a:extLst>
            <a:ext uri="{FF2B5EF4-FFF2-40B4-BE49-F238E27FC236}">
              <a16:creationId xmlns:a16="http://schemas.microsoft.com/office/drawing/2014/main" id="{1F794F04-F392-4B2D-8CA7-A9D04FDFD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6750843" y="30682406"/>
          <a:ext cx="369093" cy="369093"/>
        </a:xfrm>
        <a:prstGeom prst="rect">
          <a:avLst/>
        </a:prstGeom>
      </xdr:spPr>
    </xdr:pic>
    <xdr:clientData/>
  </xdr:oneCellAnchor>
  <xdr:twoCellAnchor>
    <xdr:from>
      <xdr:col>12</xdr:col>
      <xdr:colOff>83343</xdr:colOff>
      <xdr:row>2</xdr:row>
      <xdr:rowOff>35718</xdr:rowOff>
    </xdr:from>
    <xdr:to>
      <xdr:col>14</xdr:col>
      <xdr:colOff>2770</xdr:colOff>
      <xdr:row>5</xdr:row>
      <xdr:rowOff>125059</xdr:rowOff>
    </xdr:to>
    <xdr:sp macro="" textlink="">
      <xdr:nvSpPr>
        <xdr:cNvPr id="388" name="Pentágono 5">
          <a:extLst>
            <a:ext uri="{FF2B5EF4-FFF2-40B4-BE49-F238E27FC236}">
              <a16:creationId xmlns:a16="http://schemas.microsoft.com/office/drawing/2014/main" id="{84F87F8A-369B-40F8-94C2-2C2D29B46CB4}"/>
            </a:ext>
          </a:extLst>
        </xdr:cNvPr>
        <xdr:cNvSpPr/>
      </xdr:nvSpPr>
      <xdr:spPr>
        <a:xfrm>
          <a:off x="9834562" y="428624"/>
          <a:ext cx="1836333" cy="696560"/>
        </a:xfrm>
        <a:prstGeom prst="homePlate">
          <a:avLst/>
        </a:prstGeom>
        <a:solidFill>
          <a:schemeClr val="tx1"/>
        </a:solidFill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AR" sz="2000" b="1">
              <a:latin typeface="Arial" panose="020B0604020202020204" pitchFamily="34" charset="0"/>
              <a:cs typeface="Arial" panose="020B0604020202020204" pitchFamily="34" charset="0"/>
            </a:rPr>
            <a:t>Catálogo</a:t>
          </a:r>
        </a:p>
        <a:p>
          <a:pPr algn="l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Noviembre 2022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3</xdr:col>
      <xdr:colOff>357189</xdr:colOff>
      <xdr:row>7</xdr:row>
      <xdr:rowOff>0</xdr:rowOff>
    </xdr:from>
    <xdr:ext cx="345280" cy="345280"/>
    <xdr:pic>
      <xdr:nvPicPr>
        <xdr:cNvPr id="171" name="Gráfico 170" descr="Monitor contorno">
          <a:extLst>
            <a:ext uri="{FF2B5EF4-FFF2-40B4-BE49-F238E27FC236}">
              <a16:creationId xmlns:a16="http://schemas.microsoft.com/office/drawing/2014/main" id="{89E5184F-253E-4AA3-8468-F2A35C90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2500314" y="6619875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7</xdr:row>
      <xdr:rowOff>0</xdr:rowOff>
    </xdr:from>
    <xdr:ext cx="381000" cy="381000"/>
    <xdr:pic>
      <xdr:nvPicPr>
        <xdr:cNvPr id="172" name="Gráfico 171" descr="Base de datos con relleno sólido">
          <a:extLst>
            <a:ext uri="{FF2B5EF4-FFF2-40B4-BE49-F238E27FC236}">
              <a16:creationId xmlns:a16="http://schemas.microsoft.com/office/drawing/2014/main" id="{34763477-27C9-4E47-BC08-01948503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3381376" y="6619875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185717</xdr:colOff>
      <xdr:row>6</xdr:row>
      <xdr:rowOff>464344</xdr:rowOff>
    </xdr:from>
    <xdr:ext cx="373877" cy="373877"/>
    <xdr:pic>
      <xdr:nvPicPr>
        <xdr:cNvPr id="173" name="Gráfico 172" descr="Base de datos contorno">
          <a:extLst>
            <a:ext uri="{FF2B5EF4-FFF2-40B4-BE49-F238E27FC236}">
              <a16:creationId xmlns:a16="http://schemas.microsoft.com/office/drawing/2014/main" id="{A7493D42-5761-4E02-9667-E0D61010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4126686" y="6607969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273843</xdr:colOff>
      <xdr:row>6</xdr:row>
      <xdr:rowOff>269081</xdr:rowOff>
    </xdr:from>
    <xdr:ext cx="476250" cy="476250"/>
    <xdr:pic>
      <xdr:nvPicPr>
        <xdr:cNvPr id="174" name="Gráfico 173" descr="Procesador contorno">
          <a:extLst>
            <a:ext uri="{FF2B5EF4-FFF2-40B4-BE49-F238E27FC236}">
              <a16:creationId xmlns:a16="http://schemas.microsoft.com/office/drawing/2014/main" id="{62208912-1F8C-467A-BEC7-0911AD2F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4976812" y="1459706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226218</xdr:colOff>
      <xdr:row>6</xdr:row>
      <xdr:rowOff>280987</xdr:rowOff>
    </xdr:from>
    <xdr:ext cx="464344" cy="464344"/>
    <xdr:pic>
      <xdr:nvPicPr>
        <xdr:cNvPr id="175" name="Gráfico 174" descr="Batería completa con relleno sólido">
          <a:extLst>
            <a:ext uri="{FF2B5EF4-FFF2-40B4-BE49-F238E27FC236}">
              <a16:creationId xmlns:a16="http://schemas.microsoft.com/office/drawing/2014/main" id="{F7E533F0-5968-42EE-B65A-DBEFDEE8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5941218" y="1471612"/>
          <a:ext cx="464344" cy="464344"/>
        </a:xfrm>
        <a:prstGeom prst="rect">
          <a:avLst/>
        </a:prstGeom>
      </xdr:spPr>
    </xdr:pic>
    <xdr:clientData/>
  </xdr:oneCellAnchor>
  <xdr:twoCellAnchor>
    <xdr:from>
      <xdr:col>7</xdr:col>
      <xdr:colOff>261937</xdr:colOff>
      <xdr:row>10</xdr:row>
      <xdr:rowOff>59531</xdr:rowOff>
    </xdr:from>
    <xdr:to>
      <xdr:col>8</xdr:col>
      <xdr:colOff>750094</xdr:colOff>
      <xdr:row>17</xdr:row>
      <xdr:rowOff>1</xdr:rowOff>
    </xdr:to>
    <xdr:sp macro="" textlink="">
      <xdr:nvSpPr>
        <xdr:cNvPr id="176" name="Círculo: vacío 175">
          <a:extLst>
            <a:ext uri="{FF2B5EF4-FFF2-40B4-BE49-F238E27FC236}">
              <a16:creationId xmlns:a16="http://schemas.microsoft.com/office/drawing/2014/main" id="{090A5D3E-E384-4FFF-9F01-2A4A50E53B23}"/>
            </a:ext>
          </a:extLst>
        </xdr:cNvPr>
        <xdr:cNvSpPr/>
      </xdr:nvSpPr>
      <xdr:spPr>
        <a:xfrm>
          <a:off x="5976937" y="2202656"/>
          <a:ext cx="1357313" cy="1273970"/>
        </a:xfrm>
        <a:prstGeom prst="donut">
          <a:avLst>
            <a:gd name="adj" fmla="val 4308"/>
          </a:avLst>
        </a:prstGeom>
        <a:solidFill>
          <a:srgbClr val="002060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523873</xdr:colOff>
      <xdr:row>13</xdr:row>
      <xdr:rowOff>35719</xdr:rowOff>
    </xdr:from>
    <xdr:to>
      <xdr:col>8</xdr:col>
      <xdr:colOff>559593</xdr:colOff>
      <xdr:row>15</xdr:row>
      <xdr:rowOff>47627</xdr:rowOff>
    </xdr:to>
    <xdr:sp macro="" textlink="$L$4">
      <xdr:nvSpPr>
        <xdr:cNvPr id="177" name="CuadroTexto 176">
          <a:extLst>
            <a:ext uri="{FF2B5EF4-FFF2-40B4-BE49-F238E27FC236}">
              <a16:creationId xmlns:a16="http://schemas.microsoft.com/office/drawing/2014/main" id="{203954A7-66CB-4498-B526-4A4151009967}"/>
            </a:ext>
          </a:extLst>
        </xdr:cNvPr>
        <xdr:cNvSpPr txBox="1"/>
      </xdr:nvSpPr>
      <xdr:spPr>
        <a:xfrm>
          <a:off x="6238873" y="2726532"/>
          <a:ext cx="904876" cy="392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rgbClr val="002060"/>
              </a:solidFill>
              <a:latin typeface="Arial Nova" panose="020B0504020202020204" pitchFamily="34" charset="0"/>
              <a:cs typeface="Calibri"/>
            </a:rPr>
            <a:pPr algn="ctr"/>
            <a:t>0%</a:t>
          </a:fld>
          <a:endParaRPr lang="es-AR" sz="2800" b="1">
            <a:solidFill>
              <a:srgbClr val="002060"/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7</xdr:col>
      <xdr:colOff>595309</xdr:colOff>
      <xdr:row>11</xdr:row>
      <xdr:rowOff>142875</xdr:rowOff>
    </xdr:from>
    <xdr:to>
      <xdr:col>8</xdr:col>
      <xdr:colOff>476249</xdr:colOff>
      <xdr:row>12</xdr:row>
      <xdr:rowOff>178595</xdr:rowOff>
    </xdr:to>
    <xdr:sp macro="" textlink="">
      <xdr:nvSpPr>
        <xdr:cNvPr id="178" name="CuadroTexto 177">
          <a:extLst>
            <a:ext uri="{FF2B5EF4-FFF2-40B4-BE49-F238E27FC236}">
              <a16:creationId xmlns:a16="http://schemas.microsoft.com/office/drawing/2014/main" id="{CCB294D5-CFEA-4AD6-A030-82071114366E}"/>
            </a:ext>
          </a:extLst>
        </xdr:cNvPr>
        <xdr:cNvSpPr txBox="1"/>
      </xdr:nvSpPr>
      <xdr:spPr>
        <a:xfrm>
          <a:off x="6310309" y="2452688"/>
          <a:ext cx="750096" cy="226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rgbClr val="002060"/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oneCellAnchor>
    <xdr:from>
      <xdr:col>8</xdr:col>
      <xdr:colOff>250031</xdr:colOff>
      <xdr:row>6</xdr:row>
      <xdr:rowOff>319087</xdr:rowOff>
    </xdr:from>
    <xdr:ext cx="369093" cy="369093"/>
    <xdr:pic>
      <xdr:nvPicPr>
        <xdr:cNvPr id="179" name="Gráfico 178" descr="Lápiz contorno">
          <a:extLst>
            <a:ext uri="{FF2B5EF4-FFF2-40B4-BE49-F238E27FC236}">
              <a16:creationId xmlns:a16="http://schemas.microsoft.com/office/drawing/2014/main" id="{BB8D4527-D9B3-4FC9-9498-DE052E69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6834187" y="1509712"/>
          <a:ext cx="369093" cy="369093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154782</xdr:colOff>
      <xdr:row>6</xdr:row>
      <xdr:rowOff>333375</xdr:rowOff>
    </xdr:from>
    <xdr:to>
      <xdr:col>2</xdr:col>
      <xdr:colOff>551843</xdr:colOff>
      <xdr:row>14</xdr:row>
      <xdr:rowOff>2380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9D2671-214B-4755-AAAB-B1DE938C8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2" y="1524000"/>
          <a:ext cx="1968686" cy="1333499"/>
        </a:xfrm>
        <a:prstGeom prst="rect">
          <a:avLst/>
        </a:prstGeom>
      </xdr:spPr>
    </xdr:pic>
    <xdr:clientData/>
  </xdr:twoCellAnchor>
  <xdr:oneCellAnchor>
    <xdr:from>
      <xdr:col>3</xdr:col>
      <xdr:colOff>345282</xdr:colOff>
      <xdr:row>127</xdr:row>
      <xdr:rowOff>35718</xdr:rowOff>
    </xdr:from>
    <xdr:ext cx="345280" cy="345280"/>
    <xdr:pic>
      <xdr:nvPicPr>
        <xdr:cNvPr id="180" name="Gráfico 179" descr="Monitor contorno">
          <a:extLst>
            <a:ext uri="{FF2B5EF4-FFF2-40B4-BE49-F238E27FC236}">
              <a16:creationId xmlns:a16="http://schemas.microsoft.com/office/drawing/2014/main" id="{BD2EAA2F-A879-4441-A031-C489707F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2488407" y="35051999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127</xdr:row>
      <xdr:rowOff>11907</xdr:rowOff>
    </xdr:from>
    <xdr:ext cx="381000" cy="381000"/>
    <xdr:pic>
      <xdr:nvPicPr>
        <xdr:cNvPr id="181" name="Gráfico 180" descr="Base de datos con relleno sólido">
          <a:extLst>
            <a:ext uri="{FF2B5EF4-FFF2-40B4-BE49-F238E27FC236}">
              <a16:creationId xmlns:a16="http://schemas.microsoft.com/office/drawing/2014/main" id="{4233923F-20EE-4F4F-AF08-212B82DF2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381376" y="35028188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209529</xdr:colOff>
      <xdr:row>127</xdr:row>
      <xdr:rowOff>11908</xdr:rowOff>
    </xdr:from>
    <xdr:ext cx="373877" cy="373877"/>
    <xdr:pic>
      <xdr:nvPicPr>
        <xdr:cNvPr id="182" name="Gráfico 181" descr="Base de datos contorno">
          <a:extLst>
            <a:ext uri="{FF2B5EF4-FFF2-40B4-BE49-F238E27FC236}">
              <a16:creationId xmlns:a16="http://schemas.microsoft.com/office/drawing/2014/main" id="{0584D6B6-6534-4D1B-A6D2-730FF4CA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150498" y="35028189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273843</xdr:colOff>
      <xdr:row>126</xdr:row>
      <xdr:rowOff>252412</xdr:rowOff>
    </xdr:from>
    <xdr:ext cx="476250" cy="476250"/>
    <xdr:pic>
      <xdr:nvPicPr>
        <xdr:cNvPr id="183" name="Gráfico 182" descr="Procesador contorno">
          <a:extLst>
            <a:ext uri="{FF2B5EF4-FFF2-40B4-BE49-F238E27FC236}">
              <a16:creationId xmlns:a16="http://schemas.microsoft.com/office/drawing/2014/main" id="{98077890-8A06-4417-9647-135789B8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4976812" y="39019162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238124</xdr:colOff>
      <xdr:row>126</xdr:row>
      <xdr:rowOff>252412</xdr:rowOff>
    </xdr:from>
    <xdr:ext cx="464344" cy="464344"/>
    <xdr:pic>
      <xdr:nvPicPr>
        <xdr:cNvPr id="184" name="Gráfico 183" descr="Batería completa con relleno sólido">
          <a:extLst>
            <a:ext uri="{FF2B5EF4-FFF2-40B4-BE49-F238E27FC236}">
              <a16:creationId xmlns:a16="http://schemas.microsoft.com/office/drawing/2014/main" id="{8F647F03-F7C7-4717-917B-490FDB49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5953124" y="39019162"/>
          <a:ext cx="464344" cy="464344"/>
        </a:xfrm>
        <a:prstGeom prst="rect">
          <a:avLst/>
        </a:prstGeom>
      </xdr:spPr>
    </xdr:pic>
    <xdr:clientData/>
  </xdr:oneCellAnchor>
  <xdr:twoCellAnchor>
    <xdr:from>
      <xdr:col>7</xdr:col>
      <xdr:colOff>226218</xdr:colOff>
      <xdr:row>130</xdr:row>
      <xdr:rowOff>59530</xdr:rowOff>
    </xdr:from>
    <xdr:to>
      <xdr:col>8</xdr:col>
      <xdr:colOff>761999</xdr:colOff>
      <xdr:row>137</xdr:row>
      <xdr:rowOff>47624</xdr:rowOff>
    </xdr:to>
    <xdr:sp macro="" textlink="">
      <xdr:nvSpPr>
        <xdr:cNvPr id="185" name="Círculo: vacío 184">
          <a:extLst>
            <a:ext uri="{FF2B5EF4-FFF2-40B4-BE49-F238E27FC236}">
              <a16:creationId xmlns:a16="http://schemas.microsoft.com/office/drawing/2014/main" id="{1294710F-68A5-4378-8FA1-073716A1810B}"/>
            </a:ext>
          </a:extLst>
        </xdr:cNvPr>
        <xdr:cNvSpPr/>
      </xdr:nvSpPr>
      <xdr:spPr>
        <a:xfrm>
          <a:off x="5941218" y="39719249"/>
          <a:ext cx="1404937" cy="1393031"/>
        </a:xfrm>
        <a:prstGeom prst="donut">
          <a:avLst>
            <a:gd name="adj" fmla="val 4308"/>
          </a:avLst>
        </a:prstGeom>
        <a:solidFill>
          <a:schemeClr val="bg1">
            <a:lumMod val="50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7</xdr:col>
      <xdr:colOff>476248</xdr:colOff>
      <xdr:row>133</xdr:row>
      <xdr:rowOff>35719</xdr:rowOff>
    </xdr:from>
    <xdr:to>
      <xdr:col>8</xdr:col>
      <xdr:colOff>511968</xdr:colOff>
      <xdr:row>135</xdr:row>
      <xdr:rowOff>47627</xdr:rowOff>
    </xdr:to>
    <xdr:sp macro="" textlink="$L$4">
      <xdr:nvSpPr>
        <xdr:cNvPr id="186" name="CuadroTexto 185">
          <a:extLst>
            <a:ext uri="{FF2B5EF4-FFF2-40B4-BE49-F238E27FC236}">
              <a16:creationId xmlns:a16="http://schemas.microsoft.com/office/drawing/2014/main" id="{AB130DA6-BF08-4373-B309-238A584FB56D}"/>
            </a:ext>
          </a:extLst>
        </xdr:cNvPr>
        <xdr:cNvSpPr txBox="1"/>
      </xdr:nvSpPr>
      <xdr:spPr>
        <a:xfrm>
          <a:off x="6191248" y="36195000"/>
          <a:ext cx="904876" cy="3929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0%</a:t>
          </a:fld>
          <a:endParaRPr lang="es-AR" sz="2800" b="1">
            <a:solidFill>
              <a:schemeClr val="bg1">
                <a:lumMod val="50000"/>
              </a:schemeClr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7</xdr:col>
      <xdr:colOff>535778</xdr:colOff>
      <xdr:row>131</xdr:row>
      <xdr:rowOff>142875</xdr:rowOff>
    </xdr:from>
    <xdr:to>
      <xdr:col>8</xdr:col>
      <xdr:colOff>416718</xdr:colOff>
      <xdr:row>132</xdr:row>
      <xdr:rowOff>178595</xdr:rowOff>
    </xdr:to>
    <xdr:sp macro="" textlink="">
      <xdr:nvSpPr>
        <xdr:cNvPr id="187" name="CuadroTexto 186">
          <a:extLst>
            <a:ext uri="{FF2B5EF4-FFF2-40B4-BE49-F238E27FC236}">
              <a16:creationId xmlns:a16="http://schemas.microsoft.com/office/drawing/2014/main" id="{0697E65A-A63E-4DE4-BB13-50F6821063E1}"/>
            </a:ext>
          </a:extLst>
        </xdr:cNvPr>
        <xdr:cNvSpPr txBox="1"/>
      </xdr:nvSpPr>
      <xdr:spPr>
        <a:xfrm>
          <a:off x="6250778" y="35921156"/>
          <a:ext cx="750096" cy="226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chemeClr val="bg1">
                  <a:lumMod val="50000"/>
                </a:schemeClr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twoCellAnchor editAs="oneCell">
    <xdr:from>
      <xdr:col>1</xdr:col>
      <xdr:colOff>256190</xdr:colOff>
      <xdr:row>127</xdr:row>
      <xdr:rowOff>119062</xdr:rowOff>
    </xdr:from>
    <xdr:to>
      <xdr:col>2</xdr:col>
      <xdr:colOff>204355</xdr:colOff>
      <xdr:row>138</xdr:row>
      <xdr:rowOff>144531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F35C62D5-A288-461A-8AE0-1C696540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878" y="39207281"/>
          <a:ext cx="1353102" cy="2263844"/>
        </a:xfrm>
        <a:prstGeom prst="rect">
          <a:avLst/>
        </a:prstGeom>
      </xdr:spPr>
    </xdr:pic>
    <xdr:clientData/>
  </xdr:twoCellAnchor>
  <xdr:oneCellAnchor>
    <xdr:from>
      <xdr:col>13</xdr:col>
      <xdr:colOff>357189</xdr:colOff>
      <xdr:row>7</xdr:row>
      <xdr:rowOff>0</xdr:rowOff>
    </xdr:from>
    <xdr:ext cx="345280" cy="345280"/>
    <xdr:pic>
      <xdr:nvPicPr>
        <xdr:cNvPr id="198" name="Gráfico 197" descr="Monitor contorno">
          <a:extLst>
            <a:ext uri="{FF2B5EF4-FFF2-40B4-BE49-F238E27FC236}">
              <a16:creationId xmlns:a16="http://schemas.microsoft.com/office/drawing/2014/main" id="{97513047-6DCA-49AE-8069-9D4621003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0703720" y="9525000"/>
          <a:ext cx="345280" cy="345280"/>
        </a:xfrm>
        <a:prstGeom prst="rect">
          <a:avLst/>
        </a:prstGeom>
      </xdr:spPr>
    </xdr:pic>
    <xdr:clientData/>
  </xdr:oneCellAnchor>
  <xdr:oneCellAnchor>
    <xdr:from>
      <xdr:col>14</xdr:col>
      <xdr:colOff>202407</xdr:colOff>
      <xdr:row>7</xdr:row>
      <xdr:rowOff>0</xdr:rowOff>
    </xdr:from>
    <xdr:ext cx="381000" cy="381000"/>
    <xdr:pic>
      <xdr:nvPicPr>
        <xdr:cNvPr id="199" name="Gráfico 198" descr="Base de datos con relleno sólido">
          <a:extLst>
            <a:ext uri="{FF2B5EF4-FFF2-40B4-BE49-F238E27FC236}">
              <a16:creationId xmlns:a16="http://schemas.microsoft.com/office/drawing/2014/main" id="{133A4410-AB6D-4845-947E-8F776697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620501" y="9525000"/>
          <a:ext cx="381000" cy="381000"/>
        </a:xfrm>
        <a:prstGeom prst="rect">
          <a:avLst/>
        </a:prstGeom>
      </xdr:spPr>
    </xdr:pic>
    <xdr:clientData/>
  </xdr:oneCellAnchor>
  <xdr:oneCellAnchor>
    <xdr:from>
      <xdr:col>15</xdr:col>
      <xdr:colOff>185717</xdr:colOff>
      <xdr:row>6</xdr:row>
      <xdr:rowOff>464344</xdr:rowOff>
    </xdr:from>
    <xdr:ext cx="373877" cy="373877"/>
    <xdr:pic>
      <xdr:nvPicPr>
        <xdr:cNvPr id="200" name="Gráfico 199" descr="Base de datos contorno">
          <a:extLst>
            <a:ext uri="{FF2B5EF4-FFF2-40B4-BE49-F238E27FC236}">
              <a16:creationId xmlns:a16="http://schemas.microsoft.com/office/drawing/2014/main" id="{C5BC9134-023B-42F0-AE69-08D29B30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>
          <a:off x="12365811" y="9525000"/>
          <a:ext cx="373877" cy="373877"/>
        </a:xfrm>
        <a:prstGeom prst="rect">
          <a:avLst/>
        </a:prstGeom>
      </xdr:spPr>
    </xdr:pic>
    <xdr:clientData/>
  </xdr:oneCellAnchor>
  <xdr:oneCellAnchor>
    <xdr:from>
      <xdr:col>16</xdr:col>
      <xdr:colOff>261937</xdr:colOff>
      <xdr:row>6</xdr:row>
      <xdr:rowOff>226219</xdr:rowOff>
    </xdr:from>
    <xdr:ext cx="476250" cy="476250"/>
    <xdr:pic>
      <xdr:nvPicPr>
        <xdr:cNvPr id="201" name="Gráfico 200" descr="Procesador contorno">
          <a:extLst>
            <a:ext uri="{FF2B5EF4-FFF2-40B4-BE49-F238E27FC236}">
              <a16:creationId xmlns:a16="http://schemas.microsoft.com/office/drawing/2014/main" id="{C4A46EA5-060D-43E2-AF65-AB84D2CC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5"/>
            </a:ext>
          </a:extLst>
        </a:blip>
        <a:stretch>
          <a:fillRect/>
        </a:stretch>
      </xdr:blipFill>
      <xdr:spPr>
        <a:xfrm>
          <a:off x="13204031" y="9429750"/>
          <a:ext cx="476250" cy="476250"/>
        </a:xfrm>
        <a:prstGeom prst="rect">
          <a:avLst/>
        </a:prstGeom>
      </xdr:spPr>
    </xdr:pic>
    <xdr:clientData/>
  </xdr:oneCellAnchor>
  <xdr:oneCellAnchor>
    <xdr:from>
      <xdr:col>17</xdr:col>
      <xdr:colOff>190498</xdr:colOff>
      <xdr:row>6</xdr:row>
      <xdr:rowOff>238125</xdr:rowOff>
    </xdr:from>
    <xdr:ext cx="464344" cy="464344"/>
    <xdr:pic>
      <xdr:nvPicPr>
        <xdr:cNvPr id="202" name="Gráfico 201" descr="Batería completa con relleno sólido">
          <a:extLst>
            <a:ext uri="{FF2B5EF4-FFF2-40B4-BE49-F238E27FC236}">
              <a16:creationId xmlns:a16="http://schemas.microsoft.com/office/drawing/2014/main" id="{EF5B8B30-D235-4654-B933-4995D04AE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14156529" y="9441656"/>
          <a:ext cx="464344" cy="464344"/>
        </a:xfrm>
        <a:prstGeom prst="rect">
          <a:avLst/>
        </a:prstGeom>
      </xdr:spPr>
    </xdr:pic>
    <xdr:clientData/>
  </xdr:oneCellAnchor>
  <xdr:twoCellAnchor>
    <xdr:from>
      <xdr:col>17</xdr:col>
      <xdr:colOff>214313</xdr:colOff>
      <xdr:row>10</xdr:row>
      <xdr:rowOff>59530</xdr:rowOff>
    </xdr:from>
    <xdr:to>
      <xdr:col>19</xdr:col>
      <xdr:colOff>11906</xdr:colOff>
      <xdr:row>17</xdr:row>
      <xdr:rowOff>35717</xdr:rowOff>
    </xdr:to>
    <xdr:sp macro="" textlink="">
      <xdr:nvSpPr>
        <xdr:cNvPr id="203" name="Círculo: vacío 202">
          <a:extLst>
            <a:ext uri="{FF2B5EF4-FFF2-40B4-BE49-F238E27FC236}">
              <a16:creationId xmlns:a16="http://schemas.microsoft.com/office/drawing/2014/main" id="{AF8B7B9C-F0D4-47DF-88C8-DE0E6EFFF6D2}"/>
            </a:ext>
          </a:extLst>
        </xdr:cNvPr>
        <xdr:cNvSpPr/>
      </xdr:nvSpPr>
      <xdr:spPr>
        <a:xfrm>
          <a:off x="14430376" y="2143124"/>
          <a:ext cx="1381124" cy="1309687"/>
        </a:xfrm>
        <a:prstGeom prst="donut">
          <a:avLst>
            <a:gd name="adj" fmla="val 4308"/>
          </a:avLst>
        </a:prstGeom>
        <a:solidFill>
          <a:srgbClr val="002060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tx1"/>
            </a:solidFill>
          </a:endParaRPr>
        </a:p>
      </xdr:txBody>
    </xdr:sp>
    <xdr:clientData/>
  </xdr:twoCellAnchor>
  <xdr:twoCellAnchor>
    <xdr:from>
      <xdr:col>17</xdr:col>
      <xdr:colOff>488155</xdr:colOff>
      <xdr:row>13</xdr:row>
      <xdr:rowOff>83343</xdr:rowOff>
    </xdr:from>
    <xdr:to>
      <xdr:col>18</xdr:col>
      <xdr:colOff>761999</xdr:colOff>
      <xdr:row>15</xdr:row>
      <xdr:rowOff>83345</xdr:rowOff>
    </xdr:to>
    <xdr:sp macro="" textlink="$L$4">
      <xdr:nvSpPr>
        <xdr:cNvPr id="204" name="CuadroTexto 203">
          <a:extLst>
            <a:ext uri="{FF2B5EF4-FFF2-40B4-BE49-F238E27FC236}">
              <a16:creationId xmlns:a16="http://schemas.microsoft.com/office/drawing/2014/main" id="{B9813B36-C80C-495C-80B8-E6B69943F9CB}"/>
            </a:ext>
          </a:extLst>
        </xdr:cNvPr>
        <xdr:cNvSpPr txBox="1"/>
      </xdr:nvSpPr>
      <xdr:spPr>
        <a:xfrm>
          <a:off x="14704218" y="2738437"/>
          <a:ext cx="928687" cy="38100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302674A-FED8-4E8B-93F8-9A857DB28ECE}" type="TxLink">
            <a:rPr lang="en-US" sz="2800" b="1" i="0" u="none" strike="noStrike">
              <a:solidFill>
                <a:srgbClr val="002060"/>
              </a:solidFill>
              <a:latin typeface="Arial Nova" panose="020B0504020202020204" pitchFamily="34" charset="0"/>
              <a:cs typeface="Calibri"/>
            </a:rPr>
            <a:pPr algn="ctr"/>
            <a:t>0%</a:t>
          </a:fld>
          <a:endParaRPr lang="es-AR" sz="2800" b="1">
            <a:solidFill>
              <a:srgbClr val="002060"/>
            </a:solidFill>
            <a:latin typeface="Arial Nova" panose="020B0504020202020204" pitchFamily="34" charset="0"/>
          </a:endParaRPr>
        </a:p>
      </xdr:txBody>
    </xdr:sp>
    <xdr:clientData/>
  </xdr:twoCellAnchor>
  <xdr:twoCellAnchor>
    <xdr:from>
      <xdr:col>17</xdr:col>
      <xdr:colOff>464340</xdr:colOff>
      <xdr:row>12</xdr:row>
      <xdr:rowOff>0</xdr:rowOff>
    </xdr:from>
    <xdr:to>
      <xdr:col>18</xdr:col>
      <xdr:colOff>595312</xdr:colOff>
      <xdr:row>13</xdr:row>
      <xdr:rowOff>59530</xdr:rowOff>
    </xdr:to>
    <xdr:sp macro="" textlink="">
      <xdr:nvSpPr>
        <xdr:cNvPr id="205" name="CuadroTexto 204">
          <a:extLst>
            <a:ext uri="{FF2B5EF4-FFF2-40B4-BE49-F238E27FC236}">
              <a16:creationId xmlns:a16="http://schemas.microsoft.com/office/drawing/2014/main" id="{F957EB77-3344-4A9B-A133-14E6627CDF87}"/>
            </a:ext>
          </a:extLst>
        </xdr:cNvPr>
        <xdr:cNvSpPr txBox="1"/>
      </xdr:nvSpPr>
      <xdr:spPr>
        <a:xfrm>
          <a:off x="14680403" y="2464594"/>
          <a:ext cx="785815" cy="2500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100" b="1">
              <a:solidFill>
                <a:srgbClr val="002060"/>
              </a:solidFill>
              <a:latin typeface="Arial Nova" panose="020B0504020202020204" pitchFamily="34" charset="0"/>
            </a:rPr>
            <a:t>Mark-up</a:t>
          </a:r>
        </a:p>
      </xdr:txBody>
    </xdr:sp>
    <xdr:clientData/>
  </xdr:twoCellAnchor>
  <xdr:oneCellAnchor>
    <xdr:from>
      <xdr:col>18</xdr:col>
      <xdr:colOff>285750</xdr:colOff>
      <xdr:row>6</xdr:row>
      <xdr:rowOff>285751</xdr:rowOff>
    </xdr:from>
    <xdr:ext cx="369093" cy="369093"/>
    <xdr:pic>
      <xdr:nvPicPr>
        <xdr:cNvPr id="206" name="Gráfico 205" descr="Lápiz contorno">
          <a:extLst>
            <a:ext uri="{FF2B5EF4-FFF2-40B4-BE49-F238E27FC236}">
              <a16:creationId xmlns:a16="http://schemas.microsoft.com/office/drawing/2014/main" id="{71BE9B14-A19D-48D8-94D5-7913430D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13781" y="9489282"/>
          <a:ext cx="369093" cy="369093"/>
        </a:xfrm>
        <a:prstGeom prst="rect">
          <a:avLst/>
        </a:prstGeom>
      </xdr:spPr>
    </xdr:pic>
    <xdr:clientData/>
  </xdr:oneCellAnchor>
  <xdr:oneCellAnchor>
    <xdr:from>
      <xdr:col>10</xdr:col>
      <xdr:colOff>94535</xdr:colOff>
      <xdr:row>6</xdr:row>
      <xdr:rowOff>309561</xdr:rowOff>
    </xdr:from>
    <xdr:ext cx="1955305" cy="1871266"/>
    <xdr:pic>
      <xdr:nvPicPr>
        <xdr:cNvPr id="207" name="Imagen 206">
          <a:extLst>
            <a:ext uri="{FF2B5EF4-FFF2-40B4-BE49-F238E27FC236}">
              <a16:creationId xmlns:a16="http://schemas.microsoft.com/office/drawing/2014/main" id="{7D4A6CFC-7E54-4E15-BD38-59D82E05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285" y="9513092"/>
          <a:ext cx="1955305" cy="1871266"/>
        </a:xfrm>
        <a:prstGeom prst="rect">
          <a:avLst/>
        </a:prstGeom>
      </xdr:spPr>
    </xdr:pic>
    <xdr:clientData/>
  </xdr:oneCellAnchor>
  <xdr:oneCellAnchor>
    <xdr:from>
      <xdr:col>3</xdr:col>
      <xdr:colOff>357189</xdr:colOff>
      <xdr:row>27</xdr:row>
      <xdr:rowOff>0</xdr:rowOff>
    </xdr:from>
    <xdr:ext cx="345280" cy="345280"/>
    <xdr:pic>
      <xdr:nvPicPr>
        <xdr:cNvPr id="142" name="Gráfico 141" descr="Monitor contorno">
          <a:extLst>
            <a:ext uri="{FF2B5EF4-FFF2-40B4-BE49-F238E27FC236}">
              <a16:creationId xmlns:a16="http://schemas.microsoft.com/office/drawing/2014/main" id="{3CDF6029-7966-49E8-9045-6BE45E28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500314" y="9679781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27</xdr:row>
      <xdr:rowOff>0</xdr:rowOff>
    </xdr:from>
    <xdr:ext cx="381000" cy="381000"/>
    <xdr:pic>
      <xdr:nvPicPr>
        <xdr:cNvPr id="143" name="Gráfico 142" descr="Base de datos con relleno sólido">
          <a:extLst>
            <a:ext uri="{FF2B5EF4-FFF2-40B4-BE49-F238E27FC236}">
              <a16:creationId xmlns:a16="http://schemas.microsoft.com/office/drawing/2014/main" id="{575F1CED-3785-4974-A149-B4528886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381376" y="9679781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185717</xdr:colOff>
      <xdr:row>26</xdr:row>
      <xdr:rowOff>464344</xdr:rowOff>
    </xdr:from>
    <xdr:ext cx="373877" cy="373877"/>
    <xdr:pic>
      <xdr:nvPicPr>
        <xdr:cNvPr id="144" name="Gráfico 143" descr="Base de datos contorno">
          <a:extLst>
            <a:ext uri="{FF2B5EF4-FFF2-40B4-BE49-F238E27FC236}">
              <a16:creationId xmlns:a16="http://schemas.microsoft.com/office/drawing/2014/main" id="{70C54242-35A9-4ABD-A882-8C493505D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26686" y="9679782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26</xdr:row>
      <xdr:rowOff>276225</xdr:rowOff>
    </xdr:from>
    <xdr:ext cx="476250" cy="476250"/>
    <xdr:pic>
      <xdr:nvPicPr>
        <xdr:cNvPr id="145" name="Gráfico 144" descr="Procesador contorno">
          <a:extLst>
            <a:ext uri="{FF2B5EF4-FFF2-40B4-BE49-F238E27FC236}">
              <a16:creationId xmlns:a16="http://schemas.microsoft.com/office/drawing/2014/main" id="{3C1CDFC6-51B3-4C91-9CE2-8653EDDC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4964906" y="9634538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202404</xdr:colOff>
      <xdr:row>26</xdr:row>
      <xdr:rowOff>369094</xdr:rowOff>
    </xdr:from>
    <xdr:ext cx="464344" cy="464344"/>
    <xdr:pic>
      <xdr:nvPicPr>
        <xdr:cNvPr id="146" name="Gráfico 145" descr="Batería completa con relleno sólido">
          <a:extLst>
            <a:ext uri="{FF2B5EF4-FFF2-40B4-BE49-F238E27FC236}">
              <a16:creationId xmlns:a16="http://schemas.microsoft.com/office/drawing/2014/main" id="{9F6E79E8-C906-46F0-8FB1-4A248FB8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2"/>
            </a:ext>
          </a:extLst>
        </a:blip>
        <a:stretch>
          <a:fillRect/>
        </a:stretch>
      </xdr:blipFill>
      <xdr:spPr>
        <a:xfrm>
          <a:off x="5917404" y="9679782"/>
          <a:ext cx="464344" cy="464344"/>
        </a:xfrm>
        <a:prstGeom prst="rect">
          <a:avLst/>
        </a:prstGeom>
      </xdr:spPr>
    </xdr:pic>
    <xdr:clientData/>
  </xdr:oneCellAnchor>
  <xdr:twoCellAnchor editAs="oneCell">
    <xdr:from>
      <xdr:col>1</xdr:col>
      <xdr:colOff>440530</xdr:colOff>
      <xdr:row>27</xdr:row>
      <xdr:rowOff>30697</xdr:rowOff>
    </xdr:from>
    <xdr:to>
      <xdr:col>2</xdr:col>
      <xdr:colOff>23376</xdr:colOff>
      <xdr:row>35</xdr:row>
      <xdr:rowOff>132620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E5225D6-C667-4CA6-B838-E83EE6F2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218" y="13782416"/>
          <a:ext cx="987783" cy="1661641"/>
        </a:xfrm>
        <a:prstGeom prst="rect">
          <a:avLst/>
        </a:prstGeom>
      </xdr:spPr>
    </xdr:pic>
    <xdr:clientData/>
  </xdr:twoCellAnchor>
  <xdr:oneCellAnchor>
    <xdr:from>
      <xdr:col>13</xdr:col>
      <xdr:colOff>357189</xdr:colOff>
      <xdr:row>27</xdr:row>
      <xdr:rowOff>0</xdr:rowOff>
    </xdr:from>
    <xdr:ext cx="345280" cy="345280"/>
    <xdr:pic>
      <xdr:nvPicPr>
        <xdr:cNvPr id="116" name="Gráfico 115" descr="Monitor contorno">
          <a:extLst>
            <a:ext uri="{FF2B5EF4-FFF2-40B4-BE49-F238E27FC236}">
              <a16:creationId xmlns:a16="http://schemas.microsoft.com/office/drawing/2014/main" id="{E614D344-BB4C-418E-8B81-553B25B7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571752" y="5453063"/>
          <a:ext cx="345280" cy="345280"/>
        </a:xfrm>
        <a:prstGeom prst="rect">
          <a:avLst/>
        </a:prstGeom>
      </xdr:spPr>
    </xdr:pic>
    <xdr:clientData/>
  </xdr:oneCellAnchor>
  <xdr:oneCellAnchor>
    <xdr:from>
      <xdr:col>14</xdr:col>
      <xdr:colOff>202407</xdr:colOff>
      <xdr:row>27</xdr:row>
      <xdr:rowOff>0</xdr:rowOff>
    </xdr:from>
    <xdr:ext cx="381000" cy="381000"/>
    <xdr:pic>
      <xdr:nvPicPr>
        <xdr:cNvPr id="117" name="Gráfico 116" descr="Base de datos con relleno sólido">
          <a:extLst>
            <a:ext uri="{FF2B5EF4-FFF2-40B4-BE49-F238E27FC236}">
              <a16:creationId xmlns:a16="http://schemas.microsoft.com/office/drawing/2014/main" id="{AB6266EB-CC6B-419A-A9ED-13512611E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452813" y="5453063"/>
          <a:ext cx="381000" cy="381000"/>
        </a:xfrm>
        <a:prstGeom prst="rect">
          <a:avLst/>
        </a:prstGeom>
      </xdr:spPr>
    </xdr:pic>
    <xdr:clientData/>
  </xdr:oneCellAnchor>
  <xdr:oneCellAnchor>
    <xdr:from>
      <xdr:col>15</xdr:col>
      <xdr:colOff>185717</xdr:colOff>
      <xdr:row>26</xdr:row>
      <xdr:rowOff>464344</xdr:rowOff>
    </xdr:from>
    <xdr:ext cx="373877" cy="373877"/>
    <xdr:pic>
      <xdr:nvPicPr>
        <xdr:cNvPr id="118" name="Gráfico 117" descr="Base de datos contorno">
          <a:extLst>
            <a:ext uri="{FF2B5EF4-FFF2-40B4-BE49-F238E27FC236}">
              <a16:creationId xmlns:a16="http://schemas.microsoft.com/office/drawing/2014/main" id="{95F6054F-ADBB-476B-AF2A-D195F13F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98123" y="5453063"/>
          <a:ext cx="373877" cy="373877"/>
        </a:xfrm>
        <a:prstGeom prst="rect">
          <a:avLst/>
        </a:prstGeom>
      </xdr:spPr>
    </xdr:pic>
    <xdr:clientData/>
  </xdr:oneCellAnchor>
  <xdr:oneCellAnchor>
    <xdr:from>
      <xdr:col>16</xdr:col>
      <xdr:colOff>261937</xdr:colOff>
      <xdr:row>26</xdr:row>
      <xdr:rowOff>276225</xdr:rowOff>
    </xdr:from>
    <xdr:ext cx="476250" cy="476250"/>
    <xdr:pic>
      <xdr:nvPicPr>
        <xdr:cNvPr id="119" name="Gráfico 118" descr="Procesador contorno">
          <a:extLst>
            <a:ext uri="{FF2B5EF4-FFF2-40B4-BE49-F238E27FC236}">
              <a16:creationId xmlns:a16="http://schemas.microsoft.com/office/drawing/2014/main" id="{6D66A6F5-319D-4311-93D9-063E7274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036343" y="5407819"/>
          <a:ext cx="476250" cy="476250"/>
        </a:xfrm>
        <a:prstGeom prst="rect">
          <a:avLst/>
        </a:prstGeom>
      </xdr:spPr>
    </xdr:pic>
    <xdr:clientData/>
  </xdr:oneCellAnchor>
  <xdr:oneCellAnchor>
    <xdr:from>
      <xdr:col>17</xdr:col>
      <xdr:colOff>202404</xdr:colOff>
      <xdr:row>26</xdr:row>
      <xdr:rowOff>369094</xdr:rowOff>
    </xdr:from>
    <xdr:ext cx="464344" cy="464344"/>
    <xdr:pic>
      <xdr:nvPicPr>
        <xdr:cNvPr id="120" name="Gráfico 119" descr="Batería completa con relleno sólido">
          <a:extLst>
            <a:ext uri="{FF2B5EF4-FFF2-40B4-BE49-F238E27FC236}">
              <a16:creationId xmlns:a16="http://schemas.microsoft.com/office/drawing/2014/main" id="{AD802B3C-A237-4C46-BD39-0FCB8323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5988842" y="5453063"/>
          <a:ext cx="464344" cy="464344"/>
        </a:xfrm>
        <a:prstGeom prst="rect">
          <a:avLst/>
        </a:prstGeom>
      </xdr:spPr>
    </xdr:pic>
    <xdr:clientData/>
  </xdr:oneCellAnchor>
  <xdr:twoCellAnchor editAs="oneCell">
    <xdr:from>
      <xdr:col>10</xdr:col>
      <xdr:colOff>59533</xdr:colOff>
      <xdr:row>26</xdr:row>
      <xdr:rowOff>309563</xdr:rowOff>
    </xdr:from>
    <xdr:to>
      <xdr:col>12</xdr:col>
      <xdr:colOff>667360</xdr:colOff>
      <xdr:row>35</xdr:row>
      <xdr:rowOff>107156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38D9AD-1796-4FC5-8BE1-66FABE413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6721" y="5441157"/>
          <a:ext cx="2381858" cy="1678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428626</xdr:colOff>
      <xdr:row>6</xdr:row>
      <xdr:rowOff>1387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40FCD3A-EF05-4D73-9294-D9F095F4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6215064" cy="1192012"/>
        </a:xfrm>
        <a:prstGeom prst="rect">
          <a:avLst/>
        </a:prstGeom>
      </xdr:spPr>
    </xdr:pic>
    <xdr:clientData/>
  </xdr:twoCellAnchor>
  <xdr:twoCellAnchor editAs="oneCell">
    <xdr:from>
      <xdr:col>7</xdr:col>
      <xdr:colOff>666749</xdr:colOff>
      <xdr:row>0</xdr:row>
      <xdr:rowOff>83343</xdr:rowOff>
    </xdr:from>
    <xdr:to>
      <xdr:col>9</xdr:col>
      <xdr:colOff>454641</xdr:colOff>
      <xdr:row>1</xdr:row>
      <xdr:rowOff>119032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990E631-8A1B-476C-84F5-1D3948D74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453187" y="83343"/>
          <a:ext cx="1419048" cy="238095"/>
        </a:xfrm>
        <a:prstGeom prst="rect">
          <a:avLst/>
        </a:prstGeom>
      </xdr:spPr>
    </xdr:pic>
    <xdr:clientData/>
  </xdr:twoCellAnchor>
  <xdr:twoCellAnchor editAs="oneCell">
    <xdr:from>
      <xdr:col>7</xdr:col>
      <xdr:colOff>797718</xdr:colOff>
      <xdr:row>2</xdr:row>
      <xdr:rowOff>178595</xdr:rowOff>
    </xdr:from>
    <xdr:to>
      <xdr:col>9</xdr:col>
      <xdr:colOff>474415</xdr:colOff>
      <xdr:row>4</xdr:row>
      <xdr:rowOff>107156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E2F693E-26CA-46D5-9428-CEA122360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584156" y="571501"/>
          <a:ext cx="1307853" cy="333374"/>
        </a:xfrm>
        <a:prstGeom prst="rect">
          <a:avLst/>
        </a:prstGeom>
      </xdr:spPr>
    </xdr:pic>
    <xdr:clientData/>
  </xdr:twoCellAnchor>
  <xdr:oneCellAnchor>
    <xdr:from>
      <xdr:col>3</xdr:col>
      <xdr:colOff>357189</xdr:colOff>
      <xdr:row>47</xdr:row>
      <xdr:rowOff>0</xdr:rowOff>
    </xdr:from>
    <xdr:ext cx="345280" cy="345280"/>
    <xdr:pic>
      <xdr:nvPicPr>
        <xdr:cNvPr id="115" name="Gráfico 114" descr="Monitor contorno">
          <a:extLst>
            <a:ext uri="{FF2B5EF4-FFF2-40B4-BE49-F238E27FC236}">
              <a16:creationId xmlns:a16="http://schemas.microsoft.com/office/drawing/2014/main" id="{11D9AA3C-433E-4958-8237-91B6300AF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571752" y="5453063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47</xdr:row>
      <xdr:rowOff>0</xdr:rowOff>
    </xdr:from>
    <xdr:ext cx="381000" cy="381000"/>
    <xdr:pic>
      <xdr:nvPicPr>
        <xdr:cNvPr id="121" name="Gráfico 120" descr="Base de datos con relleno sólido">
          <a:extLst>
            <a:ext uri="{FF2B5EF4-FFF2-40B4-BE49-F238E27FC236}">
              <a16:creationId xmlns:a16="http://schemas.microsoft.com/office/drawing/2014/main" id="{0FF0409B-6817-4228-BA0A-154F7F924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452813" y="5453063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185717</xdr:colOff>
      <xdr:row>46</xdr:row>
      <xdr:rowOff>464344</xdr:rowOff>
    </xdr:from>
    <xdr:ext cx="373877" cy="373877"/>
    <xdr:pic>
      <xdr:nvPicPr>
        <xdr:cNvPr id="122" name="Gráfico 121" descr="Base de datos contorno">
          <a:extLst>
            <a:ext uri="{FF2B5EF4-FFF2-40B4-BE49-F238E27FC236}">
              <a16:creationId xmlns:a16="http://schemas.microsoft.com/office/drawing/2014/main" id="{04C907F3-9411-416C-838D-CE649878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98123" y="5453063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46</xdr:row>
      <xdr:rowOff>276225</xdr:rowOff>
    </xdr:from>
    <xdr:ext cx="476250" cy="476250"/>
    <xdr:pic>
      <xdr:nvPicPr>
        <xdr:cNvPr id="123" name="Gráfico 122" descr="Procesador contorno">
          <a:extLst>
            <a:ext uri="{FF2B5EF4-FFF2-40B4-BE49-F238E27FC236}">
              <a16:creationId xmlns:a16="http://schemas.microsoft.com/office/drawing/2014/main" id="{3B8F257A-E540-4897-B79B-5BA9873B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036343" y="5407819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202404</xdr:colOff>
      <xdr:row>46</xdr:row>
      <xdr:rowOff>369094</xdr:rowOff>
    </xdr:from>
    <xdr:ext cx="464344" cy="464344"/>
    <xdr:pic>
      <xdr:nvPicPr>
        <xdr:cNvPr id="124" name="Gráfico 123" descr="Batería completa con relleno sólido">
          <a:extLst>
            <a:ext uri="{FF2B5EF4-FFF2-40B4-BE49-F238E27FC236}">
              <a16:creationId xmlns:a16="http://schemas.microsoft.com/office/drawing/2014/main" id="{949FEC61-220D-404E-9653-B245D8310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5988842" y="5453063"/>
          <a:ext cx="464344" cy="464344"/>
        </a:xfrm>
        <a:prstGeom prst="rect">
          <a:avLst/>
        </a:prstGeom>
      </xdr:spPr>
    </xdr:pic>
    <xdr:clientData/>
  </xdr:oneCellAnchor>
  <xdr:twoCellAnchor editAs="oneCell">
    <xdr:from>
      <xdr:col>0</xdr:col>
      <xdr:colOff>23811</xdr:colOff>
      <xdr:row>48</xdr:row>
      <xdr:rowOff>119063</xdr:rowOff>
    </xdr:from>
    <xdr:to>
      <xdr:col>2</xdr:col>
      <xdr:colOff>570701</xdr:colOff>
      <xdr:row>55</xdr:row>
      <xdr:rowOff>226218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CA4F9D-9C22-4BAE-A852-DA282C0F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1" y="10060782"/>
          <a:ext cx="2118515" cy="1476374"/>
        </a:xfrm>
        <a:prstGeom prst="rect">
          <a:avLst/>
        </a:prstGeom>
      </xdr:spPr>
    </xdr:pic>
    <xdr:clientData/>
  </xdr:twoCellAnchor>
  <xdr:oneCellAnchor>
    <xdr:from>
      <xdr:col>8</xdr:col>
      <xdr:colOff>166687</xdr:colOff>
      <xdr:row>47</xdr:row>
      <xdr:rowOff>95250</xdr:rowOff>
    </xdr:from>
    <xdr:ext cx="369093" cy="369093"/>
    <xdr:pic>
      <xdr:nvPicPr>
        <xdr:cNvPr id="126" name="Gráfico 125" descr="Lápiz contorno">
          <a:extLst>
            <a:ext uri="{FF2B5EF4-FFF2-40B4-BE49-F238E27FC236}">
              <a16:creationId xmlns:a16="http://schemas.microsoft.com/office/drawing/2014/main" id="{64AA9E55-F086-41A4-BF34-10A03C9C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1"/>
            </a:ext>
          </a:extLst>
        </a:blip>
        <a:stretch>
          <a:fillRect/>
        </a:stretch>
      </xdr:blipFill>
      <xdr:spPr>
        <a:xfrm>
          <a:off x="6822281" y="9846469"/>
          <a:ext cx="369093" cy="369093"/>
        </a:xfrm>
        <a:prstGeom prst="rect">
          <a:avLst/>
        </a:prstGeom>
      </xdr:spPr>
    </xdr:pic>
    <xdr:clientData/>
  </xdr:oneCellAnchor>
  <xdr:oneCellAnchor>
    <xdr:from>
      <xdr:col>13</xdr:col>
      <xdr:colOff>357189</xdr:colOff>
      <xdr:row>47</xdr:row>
      <xdr:rowOff>0</xdr:rowOff>
    </xdr:from>
    <xdr:ext cx="345280" cy="345280"/>
    <xdr:pic>
      <xdr:nvPicPr>
        <xdr:cNvPr id="125" name="Gráfico 124" descr="Monitor contorno">
          <a:extLst>
            <a:ext uri="{FF2B5EF4-FFF2-40B4-BE49-F238E27FC236}">
              <a16:creationId xmlns:a16="http://schemas.microsoft.com/office/drawing/2014/main" id="{1AC7BE8C-4152-4E6D-A2CB-EF2A0BA24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571752" y="9751219"/>
          <a:ext cx="345280" cy="345280"/>
        </a:xfrm>
        <a:prstGeom prst="rect">
          <a:avLst/>
        </a:prstGeom>
      </xdr:spPr>
    </xdr:pic>
    <xdr:clientData/>
  </xdr:oneCellAnchor>
  <xdr:oneCellAnchor>
    <xdr:from>
      <xdr:col>14</xdr:col>
      <xdr:colOff>202407</xdr:colOff>
      <xdr:row>47</xdr:row>
      <xdr:rowOff>0</xdr:rowOff>
    </xdr:from>
    <xdr:ext cx="381000" cy="381000"/>
    <xdr:pic>
      <xdr:nvPicPr>
        <xdr:cNvPr id="127" name="Gráfico 126" descr="Base de datos con relleno sólido">
          <a:extLst>
            <a:ext uri="{FF2B5EF4-FFF2-40B4-BE49-F238E27FC236}">
              <a16:creationId xmlns:a16="http://schemas.microsoft.com/office/drawing/2014/main" id="{AD5745B5-4E9B-4AFE-8D3E-F127A4BD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452813" y="9751219"/>
          <a:ext cx="381000" cy="381000"/>
        </a:xfrm>
        <a:prstGeom prst="rect">
          <a:avLst/>
        </a:prstGeom>
      </xdr:spPr>
    </xdr:pic>
    <xdr:clientData/>
  </xdr:oneCellAnchor>
  <xdr:oneCellAnchor>
    <xdr:from>
      <xdr:col>15</xdr:col>
      <xdr:colOff>185717</xdr:colOff>
      <xdr:row>46</xdr:row>
      <xdr:rowOff>464344</xdr:rowOff>
    </xdr:from>
    <xdr:ext cx="373877" cy="373877"/>
    <xdr:pic>
      <xdr:nvPicPr>
        <xdr:cNvPr id="128" name="Gráfico 127" descr="Base de datos contorno">
          <a:extLst>
            <a:ext uri="{FF2B5EF4-FFF2-40B4-BE49-F238E27FC236}">
              <a16:creationId xmlns:a16="http://schemas.microsoft.com/office/drawing/2014/main" id="{0A659BCE-3D8F-4374-90FF-8E0E8503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98123" y="9751219"/>
          <a:ext cx="373877" cy="373877"/>
        </a:xfrm>
        <a:prstGeom prst="rect">
          <a:avLst/>
        </a:prstGeom>
      </xdr:spPr>
    </xdr:pic>
    <xdr:clientData/>
  </xdr:oneCellAnchor>
  <xdr:oneCellAnchor>
    <xdr:from>
      <xdr:col>16</xdr:col>
      <xdr:colOff>261937</xdr:colOff>
      <xdr:row>46</xdr:row>
      <xdr:rowOff>276225</xdr:rowOff>
    </xdr:from>
    <xdr:ext cx="476250" cy="476250"/>
    <xdr:pic>
      <xdr:nvPicPr>
        <xdr:cNvPr id="129" name="Gráfico 128" descr="Procesador contorno">
          <a:extLst>
            <a:ext uri="{FF2B5EF4-FFF2-40B4-BE49-F238E27FC236}">
              <a16:creationId xmlns:a16="http://schemas.microsoft.com/office/drawing/2014/main" id="{6C7A263E-CFC0-4804-B8F8-3233A86E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036343" y="9705975"/>
          <a:ext cx="476250" cy="476250"/>
        </a:xfrm>
        <a:prstGeom prst="rect">
          <a:avLst/>
        </a:prstGeom>
      </xdr:spPr>
    </xdr:pic>
    <xdr:clientData/>
  </xdr:oneCellAnchor>
  <xdr:oneCellAnchor>
    <xdr:from>
      <xdr:col>17</xdr:col>
      <xdr:colOff>202404</xdr:colOff>
      <xdr:row>46</xdr:row>
      <xdr:rowOff>369094</xdr:rowOff>
    </xdr:from>
    <xdr:ext cx="464344" cy="464344"/>
    <xdr:pic>
      <xdr:nvPicPr>
        <xdr:cNvPr id="130" name="Gráfico 129" descr="Batería completa con relleno sólido">
          <a:extLst>
            <a:ext uri="{FF2B5EF4-FFF2-40B4-BE49-F238E27FC236}">
              <a16:creationId xmlns:a16="http://schemas.microsoft.com/office/drawing/2014/main" id="{C576C85D-831D-43AB-8E99-A2A30B22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5988842" y="9751219"/>
          <a:ext cx="464344" cy="464344"/>
        </a:xfrm>
        <a:prstGeom prst="rect">
          <a:avLst/>
        </a:prstGeom>
      </xdr:spPr>
    </xdr:pic>
    <xdr:clientData/>
  </xdr:oneCellAnchor>
  <xdr:oneCellAnchor>
    <xdr:from>
      <xdr:col>10</xdr:col>
      <xdr:colOff>321467</xdr:colOff>
      <xdr:row>48</xdr:row>
      <xdr:rowOff>119063</xdr:rowOff>
    </xdr:from>
    <xdr:ext cx="2118515" cy="1476374"/>
    <xdr:pic>
      <xdr:nvPicPr>
        <xdr:cNvPr id="131" name="Imagen 130">
          <a:extLst>
            <a:ext uri="{FF2B5EF4-FFF2-40B4-BE49-F238E27FC236}">
              <a16:creationId xmlns:a16="http://schemas.microsoft.com/office/drawing/2014/main" id="{3947CAED-C4BF-433C-AFD3-4A0487DB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8655" y="10060782"/>
          <a:ext cx="2118515" cy="1476374"/>
        </a:xfrm>
        <a:prstGeom prst="rect">
          <a:avLst/>
        </a:prstGeom>
      </xdr:spPr>
    </xdr:pic>
    <xdr:clientData/>
  </xdr:oneCellAnchor>
  <xdr:oneCellAnchor>
    <xdr:from>
      <xdr:col>18</xdr:col>
      <xdr:colOff>250031</xdr:colOff>
      <xdr:row>47</xdr:row>
      <xdr:rowOff>59531</xdr:rowOff>
    </xdr:from>
    <xdr:ext cx="369093" cy="369093"/>
    <xdr:pic>
      <xdr:nvPicPr>
        <xdr:cNvPr id="132" name="Gráfico 131" descr="Lápiz contorno">
          <a:extLst>
            <a:ext uri="{FF2B5EF4-FFF2-40B4-BE49-F238E27FC236}">
              <a16:creationId xmlns:a16="http://schemas.microsoft.com/office/drawing/2014/main" id="{3E808476-0FA9-460C-8341-71643612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1"/>
            </a:ext>
          </a:extLst>
        </a:blip>
        <a:stretch>
          <a:fillRect/>
        </a:stretch>
      </xdr:blipFill>
      <xdr:spPr>
        <a:xfrm>
          <a:off x="15120937" y="9810750"/>
          <a:ext cx="369093" cy="369093"/>
        </a:xfrm>
        <a:prstGeom prst="rect">
          <a:avLst/>
        </a:prstGeom>
      </xdr:spPr>
    </xdr:pic>
    <xdr:clientData/>
  </xdr:oneCellAnchor>
  <xdr:twoCellAnchor editAs="oneCell">
    <xdr:from>
      <xdr:col>10</xdr:col>
      <xdr:colOff>226219</xdr:colOff>
      <xdr:row>91</xdr:row>
      <xdr:rowOff>71439</xdr:rowOff>
    </xdr:from>
    <xdr:to>
      <xdr:col>12</xdr:col>
      <xdr:colOff>820937</xdr:colOff>
      <xdr:row>102</xdr:row>
      <xdr:rowOff>226220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66E47A5-7ADE-41E4-846C-34396E4FC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3407" y="26979564"/>
          <a:ext cx="2368749" cy="2464594"/>
        </a:xfrm>
        <a:prstGeom prst="rect">
          <a:avLst/>
        </a:prstGeom>
      </xdr:spPr>
    </xdr:pic>
    <xdr:clientData/>
  </xdr:twoCellAnchor>
  <xdr:oneCellAnchor>
    <xdr:from>
      <xdr:col>3</xdr:col>
      <xdr:colOff>357189</xdr:colOff>
      <xdr:row>67</xdr:row>
      <xdr:rowOff>0</xdr:rowOff>
    </xdr:from>
    <xdr:ext cx="345280" cy="345280"/>
    <xdr:pic>
      <xdr:nvPicPr>
        <xdr:cNvPr id="11" name="Gráfico 10" descr="Monitor contorno">
          <a:extLst>
            <a:ext uri="{FF2B5EF4-FFF2-40B4-BE49-F238E27FC236}">
              <a16:creationId xmlns:a16="http://schemas.microsoft.com/office/drawing/2014/main" id="{7A7D0F8B-6F8E-4C4F-8F77-A909E61F8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4"/>
            </a:ext>
          </a:extLst>
        </a:blip>
        <a:stretch>
          <a:fillRect/>
        </a:stretch>
      </xdr:blipFill>
      <xdr:spPr>
        <a:xfrm>
          <a:off x="2571752" y="9751219"/>
          <a:ext cx="345280" cy="345280"/>
        </a:xfrm>
        <a:prstGeom prst="rect">
          <a:avLst/>
        </a:prstGeom>
      </xdr:spPr>
    </xdr:pic>
    <xdr:clientData/>
  </xdr:oneCellAnchor>
  <xdr:oneCellAnchor>
    <xdr:from>
      <xdr:col>4</xdr:col>
      <xdr:colOff>202407</xdr:colOff>
      <xdr:row>67</xdr:row>
      <xdr:rowOff>0</xdr:rowOff>
    </xdr:from>
    <xdr:ext cx="381000" cy="381000"/>
    <xdr:pic>
      <xdr:nvPicPr>
        <xdr:cNvPr id="12" name="Gráfico 11" descr="Base de datos con relleno sólido">
          <a:extLst>
            <a:ext uri="{FF2B5EF4-FFF2-40B4-BE49-F238E27FC236}">
              <a16:creationId xmlns:a16="http://schemas.microsoft.com/office/drawing/2014/main" id="{233E3178-FEE7-43CF-B2F2-EA3F889F1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6"/>
            </a:ext>
          </a:extLst>
        </a:blip>
        <a:stretch>
          <a:fillRect/>
        </a:stretch>
      </xdr:blipFill>
      <xdr:spPr>
        <a:xfrm>
          <a:off x="3452813" y="9751219"/>
          <a:ext cx="381000" cy="381000"/>
        </a:xfrm>
        <a:prstGeom prst="rect">
          <a:avLst/>
        </a:prstGeom>
      </xdr:spPr>
    </xdr:pic>
    <xdr:clientData/>
  </xdr:oneCellAnchor>
  <xdr:oneCellAnchor>
    <xdr:from>
      <xdr:col>5</xdr:col>
      <xdr:colOff>185717</xdr:colOff>
      <xdr:row>66</xdr:row>
      <xdr:rowOff>464344</xdr:rowOff>
    </xdr:from>
    <xdr:ext cx="373877" cy="373877"/>
    <xdr:pic>
      <xdr:nvPicPr>
        <xdr:cNvPr id="13" name="Gráfico 12" descr="Base de datos contorno">
          <a:extLst>
            <a:ext uri="{FF2B5EF4-FFF2-40B4-BE49-F238E27FC236}">
              <a16:creationId xmlns:a16="http://schemas.microsoft.com/office/drawing/2014/main" id="{679FC912-4C2D-4BEF-A012-6BD15375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38"/>
            </a:ext>
          </a:extLst>
        </a:blip>
        <a:stretch>
          <a:fillRect/>
        </a:stretch>
      </xdr:blipFill>
      <xdr:spPr>
        <a:xfrm>
          <a:off x="4198123" y="9751219"/>
          <a:ext cx="373877" cy="373877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66</xdr:row>
      <xdr:rowOff>276225</xdr:rowOff>
    </xdr:from>
    <xdr:ext cx="476250" cy="476250"/>
    <xdr:pic>
      <xdr:nvPicPr>
        <xdr:cNvPr id="14" name="Gráfico 13" descr="Procesador contorno">
          <a:extLst>
            <a:ext uri="{FF2B5EF4-FFF2-40B4-BE49-F238E27FC236}">
              <a16:creationId xmlns:a16="http://schemas.microsoft.com/office/drawing/2014/main" id="{5544562D-2480-484F-80D2-9E2052789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0"/>
            </a:ext>
          </a:extLst>
        </a:blip>
        <a:stretch>
          <a:fillRect/>
        </a:stretch>
      </xdr:blipFill>
      <xdr:spPr>
        <a:xfrm>
          <a:off x="5036343" y="9705975"/>
          <a:ext cx="476250" cy="476250"/>
        </a:xfrm>
        <a:prstGeom prst="rect">
          <a:avLst/>
        </a:prstGeom>
      </xdr:spPr>
    </xdr:pic>
    <xdr:clientData/>
  </xdr:oneCellAnchor>
  <xdr:oneCellAnchor>
    <xdr:from>
      <xdr:col>7</xdr:col>
      <xdr:colOff>202404</xdr:colOff>
      <xdr:row>66</xdr:row>
      <xdr:rowOff>369094</xdr:rowOff>
    </xdr:from>
    <xdr:ext cx="464344" cy="464344"/>
    <xdr:pic>
      <xdr:nvPicPr>
        <xdr:cNvPr id="15" name="Gráfico 14" descr="Batería completa con relleno sólido">
          <a:extLst>
            <a:ext uri="{FF2B5EF4-FFF2-40B4-BE49-F238E27FC236}">
              <a16:creationId xmlns:a16="http://schemas.microsoft.com/office/drawing/2014/main" id="{202757A8-5D1C-4842-8137-884B543E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4"/>
            </a:ext>
          </a:extLst>
        </a:blip>
        <a:stretch>
          <a:fillRect/>
        </a:stretch>
      </xdr:blipFill>
      <xdr:spPr>
        <a:xfrm>
          <a:off x="5988842" y="9751219"/>
          <a:ext cx="464344" cy="464344"/>
        </a:xfrm>
        <a:prstGeom prst="rect">
          <a:avLst/>
        </a:prstGeom>
      </xdr:spPr>
    </xdr:pic>
    <xdr:clientData/>
  </xdr:oneCellAnchor>
  <xdr:oneCellAnchor>
    <xdr:from>
      <xdr:col>8</xdr:col>
      <xdr:colOff>166687</xdr:colOff>
      <xdr:row>67</xdr:row>
      <xdr:rowOff>95250</xdr:rowOff>
    </xdr:from>
    <xdr:ext cx="369093" cy="369093"/>
    <xdr:pic>
      <xdr:nvPicPr>
        <xdr:cNvPr id="17" name="Gráfico 16" descr="Lápiz contorno">
          <a:extLst>
            <a:ext uri="{FF2B5EF4-FFF2-40B4-BE49-F238E27FC236}">
              <a16:creationId xmlns:a16="http://schemas.microsoft.com/office/drawing/2014/main" id="{92BD2B02-183F-4025-B56F-8484251D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1"/>
            </a:ext>
          </a:extLst>
        </a:blip>
        <a:stretch>
          <a:fillRect/>
        </a:stretch>
      </xdr:blipFill>
      <xdr:spPr>
        <a:xfrm>
          <a:off x="6822281" y="9846469"/>
          <a:ext cx="369093" cy="369093"/>
        </a:xfrm>
        <a:prstGeom prst="rect">
          <a:avLst/>
        </a:prstGeom>
      </xdr:spPr>
    </xdr:pic>
    <xdr:clientData/>
  </xdr:oneCellAnchor>
  <xdr:twoCellAnchor editAs="oneCell">
    <xdr:from>
      <xdr:col>0</xdr:col>
      <xdr:colOff>53090</xdr:colOff>
      <xdr:row>67</xdr:row>
      <xdr:rowOff>71439</xdr:rowOff>
    </xdr:from>
    <xdr:to>
      <xdr:col>3</xdr:col>
      <xdr:colOff>23813</xdr:colOff>
      <xdr:row>75</xdr:row>
      <xdr:rowOff>26521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969A36D9-D000-AA31-5627-A643FC033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90" y="14037470"/>
          <a:ext cx="2185286" cy="1514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133350</xdr:colOff>
      <xdr:row>13</xdr:row>
      <xdr:rowOff>180975</xdr:rowOff>
    </xdr:from>
    <xdr:to>
      <xdr:col>4</xdr:col>
      <xdr:colOff>933450</xdr:colOff>
      <xdr:row>14</xdr:row>
      <xdr:rowOff>171450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D10AF013-E8B9-4567-A926-5FFF2280C5C8}"/>
            </a:ext>
          </a:extLst>
        </xdr:cNvPr>
        <xdr:cNvSpPr/>
      </xdr:nvSpPr>
      <xdr:spPr>
        <a:xfrm>
          <a:off x="2609850" y="3076575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twoCellAnchor editAs="oneCell">
    <xdr:from>
      <xdr:col>5</xdr:col>
      <xdr:colOff>409575</xdr:colOff>
      <xdr:row>5</xdr:row>
      <xdr:rowOff>142877</xdr:rowOff>
    </xdr:from>
    <xdr:to>
      <xdr:col>5</xdr:col>
      <xdr:colOff>704850</xdr:colOff>
      <xdr:row>7</xdr:row>
      <xdr:rowOff>57151</xdr:rowOff>
    </xdr:to>
    <xdr:pic>
      <xdr:nvPicPr>
        <xdr:cNvPr id="10" name="Gráfico 9" descr="Monitor contorno">
          <a:extLst>
            <a:ext uri="{FF2B5EF4-FFF2-40B4-BE49-F238E27FC236}">
              <a16:creationId xmlns:a16="http://schemas.microsoft.com/office/drawing/2014/main" id="{ED1A4587-2F85-4F78-9649-05FC1DF2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000500" y="1476377"/>
          <a:ext cx="295275" cy="333374"/>
        </a:xfrm>
        <a:prstGeom prst="rect">
          <a:avLst/>
        </a:prstGeom>
      </xdr:spPr>
    </xdr:pic>
    <xdr:clientData/>
  </xdr:twoCellAnchor>
  <xdr:twoCellAnchor editAs="oneCell">
    <xdr:from>
      <xdr:col>6</xdr:col>
      <xdr:colOff>261937</xdr:colOff>
      <xdr:row>5</xdr:row>
      <xdr:rowOff>219077</xdr:rowOff>
    </xdr:from>
    <xdr:to>
      <xdr:col>6</xdr:col>
      <xdr:colOff>552450</xdr:colOff>
      <xdr:row>7</xdr:row>
      <xdr:rowOff>57151</xdr:rowOff>
    </xdr:to>
    <xdr:pic>
      <xdr:nvPicPr>
        <xdr:cNvPr id="11" name="Gráfico 10" descr="Base de datos con relleno sólido">
          <a:extLst>
            <a:ext uri="{FF2B5EF4-FFF2-40B4-BE49-F238E27FC236}">
              <a16:creationId xmlns:a16="http://schemas.microsoft.com/office/drawing/2014/main" id="{533665C7-AED0-4144-95BE-959A3577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614862" y="1552577"/>
          <a:ext cx="290513" cy="257174"/>
        </a:xfrm>
        <a:prstGeom prst="rect">
          <a:avLst/>
        </a:prstGeom>
      </xdr:spPr>
    </xdr:pic>
    <xdr:clientData/>
  </xdr:twoCellAnchor>
  <xdr:twoCellAnchor editAs="oneCell">
    <xdr:from>
      <xdr:col>7</xdr:col>
      <xdr:colOff>216672</xdr:colOff>
      <xdr:row>5</xdr:row>
      <xdr:rowOff>219075</xdr:rowOff>
    </xdr:from>
    <xdr:to>
      <xdr:col>7</xdr:col>
      <xdr:colOff>542903</xdr:colOff>
      <xdr:row>7</xdr:row>
      <xdr:rowOff>47626</xdr:rowOff>
    </xdr:to>
    <xdr:pic>
      <xdr:nvPicPr>
        <xdr:cNvPr id="12" name="Gráfico 11" descr="Base de datos contorno">
          <a:extLst>
            <a:ext uri="{FF2B5EF4-FFF2-40B4-BE49-F238E27FC236}">
              <a16:creationId xmlns:a16="http://schemas.microsoft.com/office/drawing/2014/main" id="{FD612ACC-5B5A-47DC-8BF7-FCB43CC5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398272" y="1552575"/>
          <a:ext cx="326231" cy="247651"/>
        </a:xfrm>
        <a:prstGeom prst="rect">
          <a:avLst/>
        </a:prstGeom>
      </xdr:spPr>
    </xdr:pic>
    <xdr:clientData/>
  </xdr:twoCellAnchor>
  <xdr:twoCellAnchor editAs="oneCell">
    <xdr:from>
      <xdr:col>8</xdr:col>
      <xdr:colOff>221454</xdr:colOff>
      <xdr:row>5</xdr:row>
      <xdr:rowOff>180975</xdr:rowOff>
    </xdr:from>
    <xdr:to>
      <xdr:col>8</xdr:col>
      <xdr:colOff>592929</xdr:colOff>
      <xdr:row>7</xdr:row>
      <xdr:rowOff>76200</xdr:rowOff>
    </xdr:to>
    <xdr:pic>
      <xdr:nvPicPr>
        <xdr:cNvPr id="13" name="Gráfico 12" descr="Procesador contorno">
          <a:extLst>
            <a:ext uri="{FF2B5EF4-FFF2-40B4-BE49-F238E27FC236}">
              <a16:creationId xmlns:a16="http://schemas.microsoft.com/office/drawing/2014/main" id="{B3280F84-5024-464B-907F-3EA0837F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165054" y="1514475"/>
          <a:ext cx="371475" cy="314325"/>
        </a:xfrm>
        <a:prstGeom prst="rect">
          <a:avLst/>
        </a:prstGeom>
      </xdr:spPr>
    </xdr:pic>
    <xdr:clientData/>
  </xdr:twoCellAnchor>
  <xdr:twoCellAnchor editAs="oneCell">
    <xdr:from>
      <xdr:col>9</xdr:col>
      <xdr:colOff>221454</xdr:colOff>
      <xdr:row>5</xdr:row>
      <xdr:rowOff>180976</xdr:rowOff>
    </xdr:from>
    <xdr:to>
      <xdr:col>9</xdr:col>
      <xdr:colOff>573879</xdr:colOff>
      <xdr:row>7</xdr:row>
      <xdr:rowOff>123825</xdr:rowOff>
    </xdr:to>
    <xdr:pic>
      <xdr:nvPicPr>
        <xdr:cNvPr id="14" name="Gráfico 13" descr="Batería completa con relleno sólido">
          <a:extLst>
            <a:ext uri="{FF2B5EF4-FFF2-40B4-BE49-F238E27FC236}">
              <a16:creationId xmlns:a16="http://schemas.microsoft.com/office/drawing/2014/main" id="{C01A8C83-7A50-471E-BBEA-64E723983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6860379" y="1514476"/>
          <a:ext cx="352425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418012</xdr:colOff>
      <xdr:row>4</xdr:row>
      <xdr:rowOff>380999</xdr:rowOff>
    </xdr:from>
    <xdr:to>
      <xdr:col>2</xdr:col>
      <xdr:colOff>409575</xdr:colOff>
      <xdr:row>14</xdr:row>
      <xdr:rowOff>164678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AD291DD-4324-41E9-8B09-A34DEDE04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12" y="1990724"/>
          <a:ext cx="1515563" cy="1917279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29</xdr:row>
      <xdr:rowOff>180975</xdr:rowOff>
    </xdr:from>
    <xdr:to>
      <xdr:col>4</xdr:col>
      <xdr:colOff>933450</xdr:colOff>
      <xdr:row>30</xdr:row>
      <xdr:rowOff>171450</xdr:rowOff>
    </xdr:to>
    <xdr:sp macro="" textlink="">
      <xdr:nvSpPr>
        <xdr:cNvPr id="17" name="Rectángulo: esquinas redondeadas 16">
          <a:extLst>
            <a:ext uri="{FF2B5EF4-FFF2-40B4-BE49-F238E27FC236}">
              <a16:creationId xmlns:a16="http://schemas.microsoft.com/office/drawing/2014/main" id="{3DFA71D4-4031-4244-97C1-92AD02978DB3}"/>
            </a:ext>
          </a:extLst>
        </xdr:cNvPr>
        <xdr:cNvSpPr/>
      </xdr:nvSpPr>
      <xdr:spPr>
        <a:xfrm>
          <a:off x="2609850" y="3848100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oneCellAnchor>
    <xdr:from>
      <xdr:col>5</xdr:col>
      <xdr:colOff>409575</xdr:colOff>
      <xdr:row>21</xdr:row>
      <xdr:rowOff>142877</xdr:rowOff>
    </xdr:from>
    <xdr:ext cx="295275" cy="333374"/>
    <xdr:pic>
      <xdr:nvPicPr>
        <xdr:cNvPr id="18" name="Gráfico 17" descr="Monitor contorno">
          <a:extLst>
            <a:ext uri="{FF2B5EF4-FFF2-40B4-BE49-F238E27FC236}">
              <a16:creationId xmlns:a16="http://schemas.microsoft.com/office/drawing/2014/main" id="{25F777B2-1659-47D1-B580-803C1138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000500" y="2247902"/>
          <a:ext cx="295275" cy="333374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21</xdr:row>
      <xdr:rowOff>219077</xdr:rowOff>
    </xdr:from>
    <xdr:ext cx="290513" cy="257174"/>
    <xdr:pic>
      <xdr:nvPicPr>
        <xdr:cNvPr id="19" name="Gráfico 18" descr="Base de datos con relleno sólido">
          <a:extLst>
            <a:ext uri="{FF2B5EF4-FFF2-40B4-BE49-F238E27FC236}">
              <a16:creationId xmlns:a16="http://schemas.microsoft.com/office/drawing/2014/main" id="{CD785B10-D500-40AE-8A99-7CEA6A63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967287" y="2324102"/>
          <a:ext cx="290513" cy="257174"/>
        </a:xfrm>
        <a:prstGeom prst="rect">
          <a:avLst/>
        </a:prstGeom>
      </xdr:spPr>
    </xdr:pic>
    <xdr:clientData/>
  </xdr:oneCellAnchor>
  <xdr:oneCellAnchor>
    <xdr:from>
      <xdr:col>7</xdr:col>
      <xdr:colOff>216672</xdr:colOff>
      <xdr:row>21</xdr:row>
      <xdr:rowOff>219075</xdr:rowOff>
    </xdr:from>
    <xdr:ext cx="326231" cy="247651"/>
    <xdr:pic>
      <xdr:nvPicPr>
        <xdr:cNvPr id="20" name="Gráfico 19" descr="Base de datos contorno">
          <a:extLst>
            <a:ext uri="{FF2B5EF4-FFF2-40B4-BE49-F238E27FC236}">
              <a16:creationId xmlns:a16="http://schemas.microsoft.com/office/drawing/2014/main" id="{CAE9478B-B03D-4816-8648-B2B9B2728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5750697" y="2324100"/>
          <a:ext cx="326231" cy="247651"/>
        </a:xfrm>
        <a:prstGeom prst="rect">
          <a:avLst/>
        </a:prstGeom>
      </xdr:spPr>
    </xdr:pic>
    <xdr:clientData/>
  </xdr:oneCellAnchor>
  <xdr:oneCellAnchor>
    <xdr:from>
      <xdr:col>8</xdr:col>
      <xdr:colOff>221454</xdr:colOff>
      <xdr:row>21</xdr:row>
      <xdr:rowOff>180975</xdr:rowOff>
    </xdr:from>
    <xdr:ext cx="371475" cy="314325"/>
    <xdr:pic>
      <xdr:nvPicPr>
        <xdr:cNvPr id="21" name="Gráfico 20" descr="Procesador contorno">
          <a:extLst>
            <a:ext uri="{FF2B5EF4-FFF2-40B4-BE49-F238E27FC236}">
              <a16:creationId xmlns:a16="http://schemas.microsoft.com/office/drawing/2014/main" id="{5C2055E7-F260-4A7C-82B4-35CFCD23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6517479" y="2286000"/>
          <a:ext cx="371475" cy="314325"/>
        </a:xfrm>
        <a:prstGeom prst="rect">
          <a:avLst/>
        </a:prstGeom>
      </xdr:spPr>
    </xdr:pic>
    <xdr:clientData/>
  </xdr:oneCellAnchor>
  <xdr:oneCellAnchor>
    <xdr:from>
      <xdr:col>9</xdr:col>
      <xdr:colOff>221454</xdr:colOff>
      <xdr:row>21</xdr:row>
      <xdr:rowOff>180976</xdr:rowOff>
    </xdr:from>
    <xdr:ext cx="352425" cy="361949"/>
    <xdr:pic>
      <xdr:nvPicPr>
        <xdr:cNvPr id="22" name="Gráfico 21" descr="Batería completa con relleno sólido">
          <a:extLst>
            <a:ext uri="{FF2B5EF4-FFF2-40B4-BE49-F238E27FC236}">
              <a16:creationId xmlns:a16="http://schemas.microsoft.com/office/drawing/2014/main" id="{CE5C16F6-92B4-42EC-8B5B-5F1C191F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7279479" y="2286001"/>
          <a:ext cx="352425" cy="361949"/>
        </a:xfrm>
        <a:prstGeom prst="rect">
          <a:avLst/>
        </a:prstGeom>
      </xdr:spPr>
    </xdr:pic>
    <xdr:clientData/>
  </xdr:oneCellAnchor>
  <xdr:twoCellAnchor editAs="oneCell">
    <xdr:from>
      <xdr:col>0</xdr:col>
      <xdr:colOff>285750</xdr:colOff>
      <xdr:row>20</xdr:row>
      <xdr:rowOff>76200</xdr:rowOff>
    </xdr:from>
    <xdr:to>
      <xdr:col>2</xdr:col>
      <xdr:colOff>723900</xdr:colOff>
      <xdr:row>31</xdr:row>
      <xdr:rowOff>45649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E4E01D6A-91E8-4D60-8ACE-9E33550E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5305425"/>
          <a:ext cx="1962150" cy="210304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95250</xdr:rowOff>
    </xdr:from>
    <xdr:to>
      <xdr:col>2</xdr:col>
      <xdr:colOff>695058</xdr:colOff>
      <xdr:row>2</xdr:row>
      <xdr:rowOff>104726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4CA841C-57DB-41C1-9EB8-7A062A99B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725" y="95250"/>
          <a:ext cx="2133333" cy="390476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0</xdr:row>
      <xdr:rowOff>0</xdr:rowOff>
    </xdr:from>
    <xdr:to>
      <xdr:col>7</xdr:col>
      <xdr:colOff>85725</xdr:colOff>
      <xdr:row>2</xdr:row>
      <xdr:rowOff>185593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1891EEE1-3700-4B22-80AA-A6F43F27A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3475" y="0"/>
          <a:ext cx="1438275" cy="566593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0</xdr:row>
      <xdr:rowOff>38101</xdr:rowOff>
    </xdr:from>
    <xdr:to>
      <xdr:col>10</xdr:col>
      <xdr:colOff>523875</xdr:colOff>
      <xdr:row>2</xdr:row>
      <xdr:rowOff>154423</xdr:rowOff>
    </xdr:to>
    <xdr:pic>
      <xdr:nvPicPr>
        <xdr:cNvPr id="27" name="Imagen 26" descr="Adobe Acrobat Icon - Snow Black Icons - SoftIcons.com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2AA8322-2C72-45C9-94C0-744DC6A6B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01075" y="38101"/>
          <a:ext cx="504825" cy="49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133350</xdr:colOff>
      <xdr:row>46</xdr:row>
      <xdr:rowOff>180975</xdr:rowOff>
    </xdr:from>
    <xdr:to>
      <xdr:col>4</xdr:col>
      <xdr:colOff>933450</xdr:colOff>
      <xdr:row>47</xdr:row>
      <xdr:rowOff>171450</xdr:rowOff>
    </xdr:to>
    <xdr:sp macro="" textlink="">
      <xdr:nvSpPr>
        <xdr:cNvPr id="23" name="Rectángulo: esquinas redondeadas 22">
          <a:extLst>
            <a:ext uri="{FF2B5EF4-FFF2-40B4-BE49-F238E27FC236}">
              <a16:creationId xmlns:a16="http://schemas.microsoft.com/office/drawing/2014/main" id="{BDF3FBB4-3437-40B1-B8F8-FEF0DB18E68E}"/>
            </a:ext>
          </a:extLst>
        </xdr:cNvPr>
        <xdr:cNvSpPr/>
      </xdr:nvSpPr>
      <xdr:spPr>
        <a:xfrm>
          <a:off x="3371850" y="5819775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oneCellAnchor>
    <xdr:from>
      <xdr:col>5</xdr:col>
      <xdr:colOff>409575</xdr:colOff>
      <xdr:row>38</xdr:row>
      <xdr:rowOff>142877</xdr:rowOff>
    </xdr:from>
    <xdr:ext cx="295275" cy="333374"/>
    <xdr:pic>
      <xdr:nvPicPr>
        <xdr:cNvPr id="28" name="Gráfico 27" descr="Monitor contorno">
          <a:extLst>
            <a:ext uri="{FF2B5EF4-FFF2-40B4-BE49-F238E27FC236}">
              <a16:creationId xmlns:a16="http://schemas.microsoft.com/office/drawing/2014/main" id="{062488F8-A707-49F1-9F8E-31F9973E8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762500" y="4219577"/>
          <a:ext cx="295275" cy="333374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38</xdr:row>
      <xdr:rowOff>219077</xdr:rowOff>
    </xdr:from>
    <xdr:ext cx="290513" cy="257174"/>
    <xdr:pic>
      <xdr:nvPicPr>
        <xdr:cNvPr id="29" name="Gráfico 28" descr="Base de datos con relleno sólido">
          <a:extLst>
            <a:ext uri="{FF2B5EF4-FFF2-40B4-BE49-F238E27FC236}">
              <a16:creationId xmlns:a16="http://schemas.microsoft.com/office/drawing/2014/main" id="{7851743F-18F1-4999-84E5-69C7C0CD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729287" y="4295777"/>
          <a:ext cx="290513" cy="257174"/>
        </a:xfrm>
        <a:prstGeom prst="rect">
          <a:avLst/>
        </a:prstGeom>
      </xdr:spPr>
    </xdr:pic>
    <xdr:clientData/>
  </xdr:oneCellAnchor>
  <xdr:oneCellAnchor>
    <xdr:from>
      <xdr:col>7</xdr:col>
      <xdr:colOff>216672</xdr:colOff>
      <xdr:row>38</xdr:row>
      <xdr:rowOff>219075</xdr:rowOff>
    </xdr:from>
    <xdr:ext cx="326231" cy="247651"/>
    <xdr:pic>
      <xdr:nvPicPr>
        <xdr:cNvPr id="30" name="Gráfico 29" descr="Base de datos contorno">
          <a:extLst>
            <a:ext uri="{FF2B5EF4-FFF2-40B4-BE49-F238E27FC236}">
              <a16:creationId xmlns:a16="http://schemas.microsoft.com/office/drawing/2014/main" id="{BEF1BB0A-FB2E-42DB-BDAC-E6FBD9AD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512697" y="4295775"/>
          <a:ext cx="326231" cy="247651"/>
        </a:xfrm>
        <a:prstGeom prst="rect">
          <a:avLst/>
        </a:prstGeom>
      </xdr:spPr>
    </xdr:pic>
    <xdr:clientData/>
  </xdr:oneCellAnchor>
  <xdr:oneCellAnchor>
    <xdr:from>
      <xdr:col>8</xdr:col>
      <xdr:colOff>221454</xdr:colOff>
      <xdr:row>38</xdr:row>
      <xdr:rowOff>180975</xdr:rowOff>
    </xdr:from>
    <xdr:ext cx="371475" cy="314325"/>
    <xdr:pic>
      <xdr:nvPicPr>
        <xdr:cNvPr id="31" name="Gráfico 30" descr="Procesador contorno">
          <a:extLst>
            <a:ext uri="{FF2B5EF4-FFF2-40B4-BE49-F238E27FC236}">
              <a16:creationId xmlns:a16="http://schemas.microsoft.com/office/drawing/2014/main" id="{A0C34179-F8C4-4846-902E-C8D8F04A9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279479" y="4257675"/>
          <a:ext cx="371475" cy="314325"/>
        </a:xfrm>
        <a:prstGeom prst="rect">
          <a:avLst/>
        </a:prstGeom>
      </xdr:spPr>
    </xdr:pic>
    <xdr:clientData/>
  </xdr:oneCellAnchor>
  <xdr:oneCellAnchor>
    <xdr:from>
      <xdr:col>9</xdr:col>
      <xdr:colOff>221454</xdr:colOff>
      <xdr:row>38</xdr:row>
      <xdr:rowOff>180976</xdr:rowOff>
    </xdr:from>
    <xdr:ext cx="352425" cy="361949"/>
    <xdr:pic>
      <xdr:nvPicPr>
        <xdr:cNvPr id="32" name="Gráfico 31" descr="Batería completa con relleno sólido">
          <a:extLst>
            <a:ext uri="{FF2B5EF4-FFF2-40B4-BE49-F238E27FC236}">
              <a16:creationId xmlns:a16="http://schemas.microsoft.com/office/drawing/2014/main" id="{D11052D8-ED7B-4448-9195-1A66B712E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041479" y="4257676"/>
          <a:ext cx="352425" cy="361949"/>
        </a:xfrm>
        <a:prstGeom prst="rect">
          <a:avLst/>
        </a:prstGeom>
      </xdr:spPr>
    </xdr:pic>
    <xdr:clientData/>
  </xdr:oneCellAnchor>
  <xdr:twoCellAnchor>
    <xdr:from>
      <xdr:col>4</xdr:col>
      <xdr:colOff>133350</xdr:colOff>
      <xdr:row>62</xdr:row>
      <xdr:rowOff>180975</xdr:rowOff>
    </xdr:from>
    <xdr:to>
      <xdr:col>4</xdr:col>
      <xdr:colOff>933450</xdr:colOff>
      <xdr:row>63</xdr:row>
      <xdr:rowOff>171450</xdr:rowOff>
    </xdr:to>
    <xdr:sp macro="" textlink="">
      <xdr:nvSpPr>
        <xdr:cNvPr id="39" name="Rectángulo: esquinas redondeadas 38">
          <a:extLst>
            <a:ext uri="{FF2B5EF4-FFF2-40B4-BE49-F238E27FC236}">
              <a16:creationId xmlns:a16="http://schemas.microsoft.com/office/drawing/2014/main" id="{92D77F79-89CC-4DCD-AE94-0F60A79082D9}"/>
            </a:ext>
          </a:extLst>
        </xdr:cNvPr>
        <xdr:cNvSpPr/>
      </xdr:nvSpPr>
      <xdr:spPr>
        <a:xfrm>
          <a:off x="3371850" y="12639675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oneCellAnchor>
    <xdr:from>
      <xdr:col>5</xdr:col>
      <xdr:colOff>409575</xdr:colOff>
      <xdr:row>54</xdr:row>
      <xdr:rowOff>142877</xdr:rowOff>
    </xdr:from>
    <xdr:ext cx="295275" cy="333374"/>
    <xdr:pic>
      <xdr:nvPicPr>
        <xdr:cNvPr id="40" name="Gráfico 39" descr="Monitor contorno">
          <a:extLst>
            <a:ext uri="{FF2B5EF4-FFF2-40B4-BE49-F238E27FC236}">
              <a16:creationId xmlns:a16="http://schemas.microsoft.com/office/drawing/2014/main" id="{27BECA10-8369-4E9E-B737-AD3BBA0F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762500" y="11039477"/>
          <a:ext cx="295275" cy="333374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54</xdr:row>
      <xdr:rowOff>219077</xdr:rowOff>
    </xdr:from>
    <xdr:ext cx="290513" cy="257174"/>
    <xdr:pic>
      <xdr:nvPicPr>
        <xdr:cNvPr id="41" name="Gráfico 40" descr="Base de datos con relleno sólido">
          <a:extLst>
            <a:ext uri="{FF2B5EF4-FFF2-40B4-BE49-F238E27FC236}">
              <a16:creationId xmlns:a16="http://schemas.microsoft.com/office/drawing/2014/main" id="{03969B8B-DEFF-4D97-B815-EE383C96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729287" y="11115677"/>
          <a:ext cx="290513" cy="257174"/>
        </a:xfrm>
        <a:prstGeom prst="rect">
          <a:avLst/>
        </a:prstGeom>
      </xdr:spPr>
    </xdr:pic>
    <xdr:clientData/>
  </xdr:oneCellAnchor>
  <xdr:oneCellAnchor>
    <xdr:from>
      <xdr:col>7</xdr:col>
      <xdr:colOff>216672</xdr:colOff>
      <xdr:row>54</xdr:row>
      <xdr:rowOff>219075</xdr:rowOff>
    </xdr:from>
    <xdr:ext cx="326231" cy="247651"/>
    <xdr:pic>
      <xdr:nvPicPr>
        <xdr:cNvPr id="42" name="Gráfico 41" descr="Base de datos contorno">
          <a:extLst>
            <a:ext uri="{FF2B5EF4-FFF2-40B4-BE49-F238E27FC236}">
              <a16:creationId xmlns:a16="http://schemas.microsoft.com/office/drawing/2014/main" id="{D6FFD526-E73B-4BA7-ACE7-4C941F520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512697" y="11115675"/>
          <a:ext cx="326231" cy="247651"/>
        </a:xfrm>
        <a:prstGeom prst="rect">
          <a:avLst/>
        </a:prstGeom>
      </xdr:spPr>
    </xdr:pic>
    <xdr:clientData/>
  </xdr:oneCellAnchor>
  <xdr:oneCellAnchor>
    <xdr:from>
      <xdr:col>8</xdr:col>
      <xdr:colOff>221454</xdr:colOff>
      <xdr:row>54</xdr:row>
      <xdr:rowOff>180975</xdr:rowOff>
    </xdr:from>
    <xdr:ext cx="371475" cy="314325"/>
    <xdr:pic>
      <xdr:nvPicPr>
        <xdr:cNvPr id="43" name="Gráfico 42" descr="Procesador contorno">
          <a:extLst>
            <a:ext uri="{FF2B5EF4-FFF2-40B4-BE49-F238E27FC236}">
              <a16:creationId xmlns:a16="http://schemas.microsoft.com/office/drawing/2014/main" id="{997ABEFE-A143-45BA-A8F5-728DF22B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279479" y="11077575"/>
          <a:ext cx="371475" cy="314325"/>
        </a:xfrm>
        <a:prstGeom prst="rect">
          <a:avLst/>
        </a:prstGeom>
      </xdr:spPr>
    </xdr:pic>
    <xdr:clientData/>
  </xdr:oneCellAnchor>
  <xdr:oneCellAnchor>
    <xdr:from>
      <xdr:col>9</xdr:col>
      <xdr:colOff>221454</xdr:colOff>
      <xdr:row>54</xdr:row>
      <xdr:rowOff>180976</xdr:rowOff>
    </xdr:from>
    <xdr:ext cx="352425" cy="361949"/>
    <xdr:pic>
      <xdr:nvPicPr>
        <xdr:cNvPr id="44" name="Gráfico 43" descr="Batería completa con relleno sólido">
          <a:extLst>
            <a:ext uri="{FF2B5EF4-FFF2-40B4-BE49-F238E27FC236}">
              <a16:creationId xmlns:a16="http://schemas.microsoft.com/office/drawing/2014/main" id="{44401745-44A4-4D26-A1FF-0670362F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041479" y="11077576"/>
          <a:ext cx="352425" cy="361949"/>
        </a:xfrm>
        <a:prstGeom prst="rect">
          <a:avLst/>
        </a:prstGeom>
      </xdr:spPr>
    </xdr:pic>
    <xdr:clientData/>
  </xdr:oneCellAnchor>
  <xdr:twoCellAnchor editAs="oneCell">
    <xdr:from>
      <xdr:col>0</xdr:col>
      <xdr:colOff>273270</xdr:colOff>
      <xdr:row>53</xdr:row>
      <xdr:rowOff>161924</xdr:rowOff>
    </xdr:from>
    <xdr:to>
      <xdr:col>2</xdr:col>
      <xdr:colOff>628347</xdr:colOff>
      <xdr:row>66</xdr:row>
      <xdr:rowOff>161513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9D6307-22B1-4A0C-80DC-098B5BF19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270" y="14563724"/>
          <a:ext cx="1879077" cy="25522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37</xdr:row>
      <xdr:rowOff>19050</xdr:rowOff>
    </xdr:from>
    <xdr:to>
      <xdr:col>2</xdr:col>
      <xdr:colOff>711381</xdr:colOff>
      <xdr:row>47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380DD0-F683-453D-876B-C3347911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219950"/>
          <a:ext cx="2044881" cy="2105025"/>
        </a:xfrm>
        <a:prstGeom prst="rect">
          <a:avLst/>
        </a:prstGeom>
      </xdr:spPr>
    </xdr:pic>
    <xdr:clientData/>
  </xdr:twoCellAnchor>
  <xdr:twoCellAnchor>
    <xdr:from>
      <xdr:col>4</xdr:col>
      <xdr:colOff>133350</xdr:colOff>
      <xdr:row>78</xdr:row>
      <xdr:rowOff>180975</xdr:rowOff>
    </xdr:from>
    <xdr:to>
      <xdr:col>4</xdr:col>
      <xdr:colOff>933450</xdr:colOff>
      <xdr:row>79</xdr:row>
      <xdr:rowOff>171450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56A6E64-338F-43C3-A9B4-2BA11628E547}"/>
            </a:ext>
          </a:extLst>
        </xdr:cNvPr>
        <xdr:cNvSpPr/>
      </xdr:nvSpPr>
      <xdr:spPr>
        <a:xfrm>
          <a:off x="3371850" y="20602575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oneCellAnchor>
    <xdr:from>
      <xdr:col>5</xdr:col>
      <xdr:colOff>409575</xdr:colOff>
      <xdr:row>70</xdr:row>
      <xdr:rowOff>142877</xdr:rowOff>
    </xdr:from>
    <xdr:ext cx="295275" cy="333374"/>
    <xdr:pic>
      <xdr:nvPicPr>
        <xdr:cNvPr id="7" name="Gráfico 6" descr="Monitor contorno">
          <a:extLst>
            <a:ext uri="{FF2B5EF4-FFF2-40B4-BE49-F238E27FC236}">
              <a16:creationId xmlns:a16="http://schemas.microsoft.com/office/drawing/2014/main" id="{53F8C955-2A6A-4958-9039-4D5E1C151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762500" y="19002377"/>
          <a:ext cx="295275" cy="333374"/>
        </a:xfrm>
        <a:prstGeom prst="rect">
          <a:avLst/>
        </a:prstGeom>
      </xdr:spPr>
    </xdr:pic>
    <xdr:clientData/>
  </xdr:oneCellAnchor>
  <xdr:oneCellAnchor>
    <xdr:from>
      <xdr:col>6</xdr:col>
      <xdr:colOff>261937</xdr:colOff>
      <xdr:row>70</xdr:row>
      <xdr:rowOff>219077</xdr:rowOff>
    </xdr:from>
    <xdr:ext cx="290513" cy="257174"/>
    <xdr:pic>
      <xdr:nvPicPr>
        <xdr:cNvPr id="8" name="Gráfico 7" descr="Base de datos con relleno sólido">
          <a:extLst>
            <a:ext uri="{FF2B5EF4-FFF2-40B4-BE49-F238E27FC236}">
              <a16:creationId xmlns:a16="http://schemas.microsoft.com/office/drawing/2014/main" id="{708DB7E8-D222-4F54-B9EE-CC527009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729287" y="19078577"/>
          <a:ext cx="290513" cy="257174"/>
        </a:xfrm>
        <a:prstGeom prst="rect">
          <a:avLst/>
        </a:prstGeom>
      </xdr:spPr>
    </xdr:pic>
    <xdr:clientData/>
  </xdr:oneCellAnchor>
  <xdr:oneCellAnchor>
    <xdr:from>
      <xdr:col>7</xdr:col>
      <xdr:colOff>216672</xdr:colOff>
      <xdr:row>70</xdr:row>
      <xdr:rowOff>219075</xdr:rowOff>
    </xdr:from>
    <xdr:ext cx="326231" cy="247651"/>
    <xdr:pic>
      <xdr:nvPicPr>
        <xdr:cNvPr id="15" name="Gráfico 14" descr="Base de datos contorno">
          <a:extLst>
            <a:ext uri="{FF2B5EF4-FFF2-40B4-BE49-F238E27FC236}">
              <a16:creationId xmlns:a16="http://schemas.microsoft.com/office/drawing/2014/main" id="{A6A5BD76-2187-42C6-82A1-22840D879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512697" y="19078575"/>
          <a:ext cx="326231" cy="247651"/>
        </a:xfrm>
        <a:prstGeom prst="rect">
          <a:avLst/>
        </a:prstGeom>
      </xdr:spPr>
    </xdr:pic>
    <xdr:clientData/>
  </xdr:oneCellAnchor>
  <xdr:oneCellAnchor>
    <xdr:from>
      <xdr:col>8</xdr:col>
      <xdr:colOff>221454</xdr:colOff>
      <xdr:row>70</xdr:row>
      <xdr:rowOff>180975</xdr:rowOff>
    </xdr:from>
    <xdr:ext cx="371475" cy="314325"/>
    <xdr:pic>
      <xdr:nvPicPr>
        <xdr:cNvPr id="51" name="Gráfico 50" descr="Procesador contorno">
          <a:extLst>
            <a:ext uri="{FF2B5EF4-FFF2-40B4-BE49-F238E27FC236}">
              <a16:creationId xmlns:a16="http://schemas.microsoft.com/office/drawing/2014/main" id="{2F3E4070-2C65-45E9-B4CC-DDA1DAB7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7279479" y="19040475"/>
          <a:ext cx="371475" cy="314325"/>
        </a:xfrm>
        <a:prstGeom prst="rect">
          <a:avLst/>
        </a:prstGeom>
      </xdr:spPr>
    </xdr:pic>
    <xdr:clientData/>
  </xdr:oneCellAnchor>
  <xdr:oneCellAnchor>
    <xdr:from>
      <xdr:col>9</xdr:col>
      <xdr:colOff>221454</xdr:colOff>
      <xdr:row>70</xdr:row>
      <xdr:rowOff>180976</xdr:rowOff>
    </xdr:from>
    <xdr:ext cx="352425" cy="361949"/>
    <xdr:pic>
      <xdr:nvPicPr>
        <xdr:cNvPr id="52" name="Gráfico 51" descr="Batería completa con relleno sólido">
          <a:extLst>
            <a:ext uri="{FF2B5EF4-FFF2-40B4-BE49-F238E27FC236}">
              <a16:creationId xmlns:a16="http://schemas.microsoft.com/office/drawing/2014/main" id="{9DE11EB9-AD41-4942-BBB6-C95312D32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041479" y="19040476"/>
          <a:ext cx="352425" cy="361949"/>
        </a:xfrm>
        <a:prstGeom prst="rect">
          <a:avLst/>
        </a:prstGeom>
      </xdr:spPr>
    </xdr:pic>
    <xdr:clientData/>
  </xdr:oneCellAnchor>
  <xdr:twoCellAnchor editAs="oneCell">
    <xdr:from>
      <xdr:col>0</xdr:col>
      <xdr:colOff>295275</xdr:colOff>
      <xdr:row>70</xdr:row>
      <xdr:rowOff>19050</xdr:rowOff>
    </xdr:from>
    <xdr:to>
      <xdr:col>2</xdr:col>
      <xdr:colOff>650352</xdr:colOff>
      <xdr:row>83</xdr:row>
      <xdr:rowOff>18639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FC25961-807E-4D17-9ACA-565F2520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2002750"/>
          <a:ext cx="1879077" cy="2552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440531</xdr:colOff>
      <xdr:row>50</xdr:row>
      <xdr:rowOff>11906</xdr:rowOff>
    </xdr:from>
    <xdr:to>
      <xdr:col>5</xdr:col>
      <xdr:colOff>1369219</xdr:colOff>
      <xdr:row>51</xdr:row>
      <xdr:rowOff>11905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A867FA52-7612-48AB-B29C-C33520ED7D75}"/>
            </a:ext>
          </a:extLst>
        </xdr:cNvPr>
        <xdr:cNvSpPr/>
      </xdr:nvSpPr>
      <xdr:spPr>
        <a:xfrm>
          <a:off x="5643562" y="404812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8</xdr:col>
      <xdr:colOff>440531</xdr:colOff>
      <xdr:row>50</xdr:row>
      <xdr:rowOff>11906</xdr:rowOff>
    </xdr:from>
    <xdr:to>
      <xdr:col>8</xdr:col>
      <xdr:colOff>1369219</xdr:colOff>
      <xdr:row>51</xdr:row>
      <xdr:rowOff>11905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91F034FC-2019-4C3B-B3E3-170322053D12}"/>
            </a:ext>
          </a:extLst>
        </xdr:cNvPr>
        <xdr:cNvSpPr/>
      </xdr:nvSpPr>
      <xdr:spPr>
        <a:xfrm>
          <a:off x="5643562" y="404812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5</xdr:col>
      <xdr:colOff>619124</xdr:colOff>
      <xdr:row>35</xdr:row>
      <xdr:rowOff>3110</xdr:rowOff>
    </xdr:from>
    <xdr:to>
      <xdr:col>5</xdr:col>
      <xdr:colOff>1381125</xdr:colOff>
      <xdr:row>42</xdr:row>
      <xdr:rowOff>168570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9B81E6B-5594-45AF-9D61-4642D5D94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2155" y="5372829"/>
          <a:ext cx="762001" cy="1498960"/>
        </a:xfrm>
        <a:prstGeom prst="rect">
          <a:avLst/>
        </a:prstGeom>
      </xdr:spPr>
    </xdr:pic>
    <xdr:clientData/>
  </xdr:twoCellAnchor>
  <xdr:twoCellAnchor editAs="oneCell">
    <xdr:from>
      <xdr:col>7</xdr:col>
      <xdr:colOff>1104931</xdr:colOff>
      <xdr:row>34</xdr:row>
      <xdr:rowOff>35719</xdr:rowOff>
    </xdr:from>
    <xdr:to>
      <xdr:col>9</xdr:col>
      <xdr:colOff>101803</xdr:colOff>
      <xdr:row>42</xdr:row>
      <xdr:rowOff>166236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8D6A61E-C6A1-4A2C-A5EE-6FE8F21F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7337" y="7167563"/>
          <a:ext cx="2163934" cy="1654517"/>
        </a:xfrm>
        <a:prstGeom prst="rect">
          <a:avLst/>
        </a:prstGeom>
      </xdr:spPr>
    </xdr:pic>
    <xdr:clientData/>
  </xdr:twoCellAnchor>
  <xdr:twoCellAnchor editAs="oneCell">
    <xdr:from>
      <xdr:col>4</xdr:col>
      <xdr:colOff>1179344</xdr:colOff>
      <xdr:row>88</xdr:row>
      <xdr:rowOff>130969</xdr:rowOff>
    </xdr:from>
    <xdr:to>
      <xdr:col>6</xdr:col>
      <xdr:colOff>190105</xdr:colOff>
      <xdr:row>96</xdr:row>
      <xdr:rowOff>68785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7EBA888-07B9-4982-B178-0FEC4D817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2688" y="11060907"/>
          <a:ext cx="2177824" cy="14618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1178718</xdr:colOff>
      <xdr:row>3</xdr:row>
      <xdr:rowOff>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FA5E627-5665-4E70-8897-2428053B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965531" cy="607219"/>
        </a:xfrm>
        <a:prstGeom prst="rect">
          <a:avLst/>
        </a:prstGeom>
      </xdr:spPr>
    </xdr:pic>
    <xdr:clientData/>
  </xdr:twoCellAnchor>
  <xdr:twoCellAnchor>
    <xdr:from>
      <xdr:col>5</xdr:col>
      <xdr:colOff>452437</xdr:colOff>
      <xdr:row>103</xdr:row>
      <xdr:rowOff>178594</xdr:rowOff>
    </xdr:from>
    <xdr:to>
      <xdr:col>5</xdr:col>
      <xdr:colOff>1381125</xdr:colOff>
      <xdr:row>104</xdr:row>
      <xdr:rowOff>178593</xdr:rowOff>
    </xdr:to>
    <xdr:sp macro="" textlink="">
      <xdr:nvSpPr>
        <xdr:cNvPr id="23" name="Rectángulo: esquinas redondeadas 22">
          <a:extLst>
            <a:ext uri="{FF2B5EF4-FFF2-40B4-BE49-F238E27FC236}">
              <a16:creationId xmlns:a16="http://schemas.microsoft.com/office/drawing/2014/main" id="{EB24FDA3-3EDC-4FBE-B8D8-3A089F899609}"/>
            </a:ext>
          </a:extLst>
        </xdr:cNvPr>
        <xdr:cNvSpPr/>
      </xdr:nvSpPr>
      <xdr:spPr>
        <a:xfrm>
          <a:off x="5655468" y="15144750"/>
          <a:ext cx="928688" cy="202406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9</xdr:col>
      <xdr:colOff>11906</xdr:colOff>
      <xdr:row>0</xdr:row>
      <xdr:rowOff>47625</xdr:rowOff>
    </xdr:from>
    <xdr:to>
      <xdr:col>9</xdr:col>
      <xdr:colOff>504825</xdr:colOff>
      <xdr:row>2</xdr:row>
      <xdr:rowOff>116499</xdr:rowOff>
    </xdr:to>
    <xdr:pic>
      <xdr:nvPicPr>
        <xdr:cNvPr id="25" name="Imagen 24" descr="Adobe Acrobat Icon - Snow Black Icons - SoftIcons.com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9FA9CB-D129-4142-90CF-F136ACAC1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01375" y="47625"/>
          <a:ext cx="492919" cy="48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440531</xdr:colOff>
      <xdr:row>26</xdr:row>
      <xdr:rowOff>11906</xdr:rowOff>
    </xdr:from>
    <xdr:to>
      <xdr:col>5</xdr:col>
      <xdr:colOff>1369219</xdr:colOff>
      <xdr:row>27</xdr:row>
      <xdr:rowOff>11905</xdr:rowOff>
    </xdr:to>
    <xdr:sp macro="" textlink="">
      <xdr:nvSpPr>
        <xdr:cNvPr id="32" name="Rectángulo: esquinas redondeadas 31">
          <a:extLst>
            <a:ext uri="{FF2B5EF4-FFF2-40B4-BE49-F238E27FC236}">
              <a16:creationId xmlns:a16="http://schemas.microsoft.com/office/drawing/2014/main" id="{6DA5673B-0B01-417C-A9A5-11331BA60FFB}"/>
            </a:ext>
          </a:extLst>
        </xdr:cNvPr>
        <xdr:cNvSpPr/>
      </xdr:nvSpPr>
      <xdr:spPr>
        <a:xfrm>
          <a:off x="5643562" y="1023937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11</xdr:col>
      <xdr:colOff>440531</xdr:colOff>
      <xdr:row>105</xdr:row>
      <xdr:rowOff>178594</xdr:rowOff>
    </xdr:from>
    <xdr:to>
      <xdr:col>11</xdr:col>
      <xdr:colOff>1369219</xdr:colOff>
      <xdr:row>106</xdr:row>
      <xdr:rowOff>166686</xdr:rowOff>
    </xdr:to>
    <xdr:sp macro="" textlink="">
      <xdr:nvSpPr>
        <xdr:cNvPr id="29" name="Rectángulo: esquinas redondeadas 28">
          <a:extLst>
            <a:ext uri="{FF2B5EF4-FFF2-40B4-BE49-F238E27FC236}">
              <a16:creationId xmlns:a16="http://schemas.microsoft.com/office/drawing/2014/main" id="{F4A8BE8B-163A-4A72-B4FE-69D20E099C1A}"/>
            </a:ext>
          </a:extLst>
        </xdr:cNvPr>
        <xdr:cNvSpPr/>
      </xdr:nvSpPr>
      <xdr:spPr>
        <a:xfrm>
          <a:off x="9572625" y="21562219"/>
          <a:ext cx="928688" cy="190498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2</xdr:col>
      <xdr:colOff>297656</xdr:colOff>
      <xdr:row>132</xdr:row>
      <xdr:rowOff>0</xdr:rowOff>
    </xdr:from>
    <xdr:to>
      <xdr:col>2</xdr:col>
      <xdr:colOff>1226344</xdr:colOff>
      <xdr:row>132</xdr:row>
      <xdr:rowOff>190499</xdr:rowOff>
    </xdr:to>
    <xdr:sp macro="" textlink="">
      <xdr:nvSpPr>
        <xdr:cNvPr id="31" name="Rectángulo: esquinas redondeadas 30">
          <a:extLst>
            <a:ext uri="{FF2B5EF4-FFF2-40B4-BE49-F238E27FC236}">
              <a16:creationId xmlns:a16="http://schemas.microsoft.com/office/drawing/2014/main" id="{A8680261-9BF4-4D44-9CC5-03949E2B8311}"/>
            </a:ext>
          </a:extLst>
        </xdr:cNvPr>
        <xdr:cNvSpPr/>
      </xdr:nvSpPr>
      <xdr:spPr>
        <a:xfrm>
          <a:off x="1845469" y="21586031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5</xdr:col>
      <xdr:colOff>452437</xdr:colOff>
      <xdr:row>129</xdr:row>
      <xdr:rowOff>178594</xdr:rowOff>
    </xdr:from>
    <xdr:to>
      <xdr:col>5</xdr:col>
      <xdr:colOff>1381125</xdr:colOff>
      <xdr:row>130</xdr:row>
      <xdr:rowOff>178593</xdr:rowOff>
    </xdr:to>
    <xdr:sp macro="" textlink="">
      <xdr:nvSpPr>
        <xdr:cNvPr id="34" name="Rectángulo: esquinas redondeadas 33">
          <a:extLst>
            <a:ext uri="{FF2B5EF4-FFF2-40B4-BE49-F238E27FC236}">
              <a16:creationId xmlns:a16="http://schemas.microsoft.com/office/drawing/2014/main" id="{1A1ABBDD-FBFE-4020-9C19-BAB79D2EC94C}"/>
            </a:ext>
          </a:extLst>
        </xdr:cNvPr>
        <xdr:cNvSpPr/>
      </xdr:nvSpPr>
      <xdr:spPr>
        <a:xfrm>
          <a:off x="5655468" y="21562219"/>
          <a:ext cx="928688" cy="202405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8</xdr:col>
      <xdr:colOff>440531</xdr:colOff>
      <xdr:row>78</xdr:row>
      <xdr:rowOff>11906</xdr:rowOff>
    </xdr:from>
    <xdr:to>
      <xdr:col>8</xdr:col>
      <xdr:colOff>1369219</xdr:colOff>
      <xdr:row>79</xdr:row>
      <xdr:rowOff>11905</xdr:rowOff>
    </xdr:to>
    <xdr:sp macro="" textlink="">
      <xdr:nvSpPr>
        <xdr:cNvPr id="39" name="Rectángulo: esquinas redondeadas 38">
          <a:extLst>
            <a:ext uri="{FF2B5EF4-FFF2-40B4-BE49-F238E27FC236}">
              <a16:creationId xmlns:a16="http://schemas.microsoft.com/office/drawing/2014/main" id="{B0400D0D-663C-49BA-8CB3-BEB016CA5BE8}"/>
            </a:ext>
          </a:extLst>
        </xdr:cNvPr>
        <xdr:cNvSpPr/>
      </xdr:nvSpPr>
      <xdr:spPr>
        <a:xfrm>
          <a:off x="9572625" y="15240000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7</xdr:col>
      <xdr:colOff>599536</xdr:colOff>
      <xdr:row>60</xdr:row>
      <xdr:rowOff>95248</xdr:rowOff>
    </xdr:from>
    <xdr:to>
      <xdr:col>8</xdr:col>
      <xdr:colOff>975849</xdr:colOff>
      <xdr:row>70</xdr:row>
      <xdr:rowOff>139955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31E1330-684D-461A-AB07-FFC76289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1942" y="17323592"/>
          <a:ext cx="1686000" cy="1949707"/>
        </a:xfrm>
        <a:prstGeom prst="rect">
          <a:avLst/>
        </a:prstGeom>
      </xdr:spPr>
    </xdr:pic>
    <xdr:clientData/>
  </xdr:twoCellAnchor>
  <xdr:twoCellAnchor editAs="oneCell">
    <xdr:from>
      <xdr:col>11</xdr:col>
      <xdr:colOff>523876</xdr:colOff>
      <xdr:row>89</xdr:row>
      <xdr:rowOff>128408</xdr:rowOff>
    </xdr:from>
    <xdr:to>
      <xdr:col>11</xdr:col>
      <xdr:colOff>1595127</xdr:colOff>
      <xdr:row>99</xdr:row>
      <xdr:rowOff>28054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A08ECF2-8BEF-4E8F-B560-CAE47FC42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5032" y="23309877"/>
          <a:ext cx="1071251" cy="1804646"/>
        </a:xfrm>
        <a:prstGeom prst="rect">
          <a:avLst/>
        </a:prstGeom>
      </xdr:spPr>
    </xdr:pic>
    <xdr:clientData/>
  </xdr:twoCellAnchor>
  <xdr:twoCellAnchor editAs="oneCell">
    <xdr:from>
      <xdr:col>4</xdr:col>
      <xdr:colOff>1083468</xdr:colOff>
      <xdr:row>114</xdr:row>
      <xdr:rowOff>141375</xdr:rowOff>
    </xdr:from>
    <xdr:to>
      <xdr:col>6</xdr:col>
      <xdr:colOff>299621</xdr:colOff>
      <xdr:row>123</xdr:row>
      <xdr:rowOff>52105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3552EE12-C40C-42F8-B64E-505D662A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6812" y="28597313"/>
          <a:ext cx="2383216" cy="1625230"/>
        </a:xfrm>
        <a:prstGeom prst="rect">
          <a:avLst/>
        </a:prstGeom>
      </xdr:spPr>
    </xdr:pic>
    <xdr:clientData/>
  </xdr:twoCellAnchor>
  <xdr:twoCellAnchor editAs="oneCell">
    <xdr:from>
      <xdr:col>1</xdr:col>
      <xdr:colOff>964406</xdr:colOff>
      <xdr:row>114</xdr:row>
      <xdr:rowOff>114880</xdr:rowOff>
    </xdr:from>
    <xdr:to>
      <xdr:col>2</xdr:col>
      <xdr:colOff>2264165</xdr:colOff>
      <xdr:row>125</xdr:row>
      <xdr:rowOff>59213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F1414ED-9732-413A-8161-5C745398D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2531" y="27999318"/>
          <a:ext cx="2609447" cy="2039833"/>
        </a:xfrm>
        <a:prstGeom prst="rect">
          <a:avLst/>
        </a:prstGeom>
      </xdr:spPr>
    </xdr:pic>
    <xdr:clientData/>
  </xdr:twoCellAnchor>
  <xdr:twoCellAnchor editAs="oneCell">
    <xdr:from>
      <xdr:col>5</xdr:col>
      <xdr:colOff>49736</xdr:colOff>
      <xdr:row>8</xdr:row>
      <xdr:rowOff>0</xdr:rowOff>
    </xdr:from>
    <xdr:to>
      <xdr:col>5</xdr:col>
      <xdr:colOff>1699979</xdr:colOff>
      <xdr:row>18</xdr:row>
      <xdr:rowOff>183062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5AC8FC8-9EE2-CD80-6120-BEDBB035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174" y="1750219"/>
          <a:ext cx="1650243" cy="2088062"/>
        </a:xfrm>
        <a:prstGeom prst="rect">
          <a:avLst/>
        </a:prstGeom>
      </xdr:spPr>
    </xdr:pic>
    <xdr:clientData/>
  </xdr:twoCellAnchor>
  <xdr:twoCellAnchor>
    <xdr:from>
      <xdr:col>2</xdr:col>
      <xdr:colOff>440531</xdr:colOff>
      <xdr:row>78</xdr:row>
      <xdr:rowOff>11906</xdr:rowOff>
    </xdr:from>
    <xdr:to>
      <xdr:col>2</xdr:col>
      <xdr:colOff>1369219</xdr:colOff>
      <xdr:row>79</xdr:row>
      <xdr:rowOff>11905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ED06BF4C-5B56-4ACE-9BE6-4FCCE7082713}"/>
            </a:ext>
          </a:extLst>
        </xdr:cNvPr>
        <xdr:cNvSpPr/>
      </xdr:nvSpPr>
      <xdr:spPr>
        <a:xfrm>
          <a:off x="14466094" y="2062162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2</xdr:col>
      <xdr:colOff>454472</xdr:colOff>
      <xdr:row>59</xdr:row>
      <xdr:rowOff>130969</xdr:rowOff>
    </xdr:from>
    <xdr:to>
      <xdr:col>2</xdr:col>
      <xdr:colOff>1535905</xdr:colOff>
      <xdr:row>71</xdr:row>
      <xdr:rowOff>41986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AE7F7FB-E0B1-4BF6-8275-D10A7ED4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80035" y="21883688"/>
          <a:ext cx="1081433" cy="2197017"/>
        </a:xfrm>
        <a:prstGeom prst="rect">
          <a:avLst/>
        </a:prstGeom>
      </xdr:spPr>
    </xdr:pic>
    <xdr:clientData/>
  </xdr:twoCellAnchor>
  <xdr:twoCellAnchor>
    <xdr:from>
      <xdr:col>8</xdr:col>
      <xdr:colOff>440531</xdr:colOff>
      <xdr:row>26</xdr:row>
      <xdr:rowOff>11906</xdr:rowOff>
    </xdr:from>
    <xdr:to>
      <xdr:col>8</xdr:col>
      <xdr:colOff>1369219</xdr:colOff>
      <xdr:row>27</xdr:row>
      <xdr:rowOff>11905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A7BBE10D-D0BE-4F11-BA93-6CAE521A14F2}"/>
            </a:ext>
          </a:extLst>
        </xdr:cNvPr>
        <xdr:cNvSpPr/>
      </xdr:nvSpPr>
      <xdr:spPr>
        <a:xfrm>
          <a:off x="6607969" y="5238750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8</xdr:col>
      <xdr:colOff>8653</xdr:colOff>
      <xdr:row>7</xdr:row>
      <xdr:rowOff>142875</xdr:rowOff>
    </xdr:from>
    <xdr:to>
      <xdr:col>8</xdr:col>
      <xdr:colOff>1538645</xdr:colOff>
      <xdr:row>18</xdr:row>
      <xdr:rowOff>129074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B29F75CB-64AE-347A-C537-22974BA41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5153" y="1702594"/>
          <a:ext cx="1529992" cy="2081699"/>
        </a:xfrm>
        <a:prstGeom prst="rect">
          <a:avLst/>
        </a:prstGeom>
      </xdr:spPr>
    </xdr:pic>
    <xdr:clientData/>
  </xdr:twoCellAnchor>
  <xdr:twoCellAnchor>
    <xdr:from>
      <xdr:col>2</xdr:col>
      <xdr:colOff>297656</xdr:colOff>
      <xdr:row>26</xdr:row>
      <xdr:rowOff>0</xdr:rowOff>
    </xdr:from>
    <xdr:to>
      <xdr:col>2</xdr:col>
      <xdr:colOff>1226344</xdr:colOff>
      <xdr:row>26</xdr:row>
      <xdr:rowOff>190499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3146C54A-FE13-4287-B8EB-4C0BB13A0CE4}"/>
            </a:ext>
          </a:extLst>
        </xdr:cNvPr>
        <xdr:cNvSpPr/>
      </xdr:nvSpPr>
      <xdr:spPr>
        <a:xfrm>
          <a:off x="1845469" y="9846469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2</xdr:col>
      <xdr:colOff>440531</xdr:colOff>
      <xdr:row>6</xdr:row>
      <xdr:rowOff>178594</xdr:rowOff>
    </xdr:from>
    <xdr:to>
      <xdr:col>2</xdr:col>
      <xdr:colOff>2155031</xdr:colOff>
      <xdr:row>18</xdr:row>
      <xdr:rowOff>176213</xdr:rowOff>
    </xdr:to>
    <xdr:pic>
      <xdr:nvPicPr>
        <xdr:cNvPr id="4" name="Imagen 3" descr="Características detalladas TCL 30+ - Celulares.com Argentina">
          <a:extLst>
            <a:ext uri="{FF2B5EF4-FFF2-40B4-BE49-F238E27FC236}">
              <a16:creationId xmlns:a16="http://schemas.microsoft.com/office/drawing/2014/main" id="{C8FD133F-A83B-6239-552A-59D470EA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8344" y="1547813"/>
          <a:ext cx="1714500" cy="2283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440531</xdr:colOff>
      <xdr:row>78</xdr:row>
      <xdr:rowOff>11906</xdr:rowOff>
    </xdr:from>
    <xdr:to>
      <xdr:col>5</xdr:col>
      <xdr:colOff>1369219</xdr:colOff>
      <xdr:row>79</xdr:row>
      <xdr:rowOff>11905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308824C8-BEEA-4564-94A8-EB67CA4E02F8}"/>
            </a:ext>
          </a:extLst>
        </xdr:cNvPr>
        <xdr:cNvSpPr/>
      </xdr:nvSpPr>
      <xdr:spPr>
        <a:xfrm>
          <a:off x="6607969" y="985837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4</xdr:col>
      <xdr:colOff>931549</xdr:colOff>
      <xdr:row>60</xdr:row>
      <xdr:rowOff>0</xdr:rowOff>
    </xdr:from>
    <xdr:to>
      <xdr:col>5</xdr:col>
      <xdr:colOff>1600198</xdr:colOff>
      <xdr:row>70</xdr:row>
      <xdr:rowOff>71437</xdr:rowOff>
    </xdr:to>
    <xdr:pic>
      <xdr:nvPicPr>
        <xdr:cNvPr id="6" name="Imagen 5" descr="CELULAR TCL 30+ NEGRO - electronicamegatonesa">
          <a:extLst>
            <a:ext uri="{FF2B5EF4-FFF2-40B4-BE49-F238E27FC236}">
              <a16:creationId xmlns:a16="http://schemas.microsoft.com/office/drawing/2014/main" id="{CF843040-A5C2-E67F-ED38-1386A7CE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9299" y="11751469"/>
          <a:ext cx="1978337" cy="1976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440531</xdr:colOff>
      <xdr:row>50</xdr:row>
      <xdr:rowOff>11906</xdr:rowOff>
    </xdr:from>
    <xdr:to>
      <xdr:col>2</xdr:col>
      <xdr:colOff>1369219</xdr:colOff>
      <xdr:row>51</xdr:row>
      <xdr:rowOff>11905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3247C22C-8BD5-47EE-A7E1-534F4035567D}"/>
            </a:ext>
          </a:extLst>
        </xdr:cNvPr>
        <xdr:cNvSpPr/>
      </xdr:nvSpPr>
      <xdr:spPr>
        <a:xfrm>
          <a:off x="6607969" y="9858375"/>
          <a:ext cx="928688" cy="190499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2</xdr:col>
      <xdr:colOff>690562</xdr:colOff>
      <xdr:row>34</xdr:row>
      <xdr:rowOff>4372</xdr:rowOff>
    </xdr:from>
    <xdr:to>
      <xdr:col>2</xdr:col>
      <xdr:colOff>2055055</xdr:colOff>
      <xdr:row>43</xdr:row>
      <xdr:rowOff>16373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5E0145B-1E53-489A-B0FC-FB186A96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6755216"/>
          <a:ext cx="1364493" cy="1726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166688</xdr:colOff>
      <xdr:row>0</xdr:row>
      <xdr:rowOff>0</xdr:rowOff>
    </xdr:from>
    <xdr:to>
      <xdr:col>1</xdr:col>
      <xdr:colOff>1083469</xdr:colOff>
      <xdr:row>3</xdr:row>
      <xdr:rowOff>18045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2CB5FC0-42FF-4073-8674-D16C710B1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0"/>
          <a:ext cx="916781" cy="5300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8</xdr:col>
      <xdr:colOff>1095374</xdr:colOff>
      <xdr:row>3</xdr:row>
      <xdr:rowOff>11906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4CCF058-3431-42C0-B47F-6CB8B812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9219" y="0"/>
          <a:ext cx="9084468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1964531</xdr:colOff>
      <xdr:row>0</xdr:row>
      <xdr:rowOff>0</xdr:rowOff>
    </xdr:from>
    <xdr:to>
      <xdr:col>8</xdr:col>
      <xdr:colOff>2457450</xdr:colOff>
      <xdr:row>2</xdr:row>
      <xdr:rowOff>140312</xdr:rowOff>
    </xdr:to>
    <xdr:pic>
      <xdr:nvPicPr>
        <xdr:cNvPr id="12" name="Imagen 11" descr="Adobe Acrobat Icon - Snow Black Icons - SoftIcons.com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DF8F04-1C7B-4D1F-A7D9-23C84C925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22844" y="0"/>
          <a:ext cx="492919" cy="48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821532</xdr:colOff>
      <xdr:row>25</xdr:row>
      <xdr:rowOff>83344</xdr:rowOff>
    </xdr:from>
    <xdr:to>
      <xdr:col>5</xdr:col>
      <xdr:colOff>1750220</xdr:colOff>
      <xdr:row>26</xdr:row>
      <xdr:rowOff>161924</xdr:rowOff>
    </xdr:to>
    <xdr:sp macro="" textlink="">
      <xdr:nvSpPr>
        <xdr:cNvPr id="23" name="Rectángulo: esquinas redondeadas 22">
          <a:extLst>
            <a:ext uri="{FF2B5EF4-FFF2-40B4-BE49-F238E27FC236}">
              <a16:creationId xmlns:a16="http://schemas.microsoft.com/office/drawing/2014/main" id="{85C79A2E-6BC3-4A8D-8D2A-ACAE8E55DE24}"/>
            </a:ext>
          </a:extLst>
        </xdr:cNvPr>
        <xdr:cNvSpPr/>
      </xdr:nvSpPr>
      <xdr:spPr>
        <a:xfrm>
          <a:off x="5822157" y="13215938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5</xdr:col>
      <xdr:colOff>419092</xdr:colOff>
      <xdr:row>4</xdr:row>
      <xdr:rowOff>119063</xdr:rowOff>
    </xdr:from>
    <xdr:to>
      <xdr:col>5</xdr:col>
      <xdr:colOff>2428298</xdr:colOff>
      <xdr:row>18</xdr:row>
      <xdr:rowOff>113631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E2CF91D-EF3C-43C4-8876-76C1DF8FA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9717" y="9655969"/>
          <a:ext cx="2009206" cy="2328193"/>
        </a:xfrm>
        <a:prstGeom prst="rect">
          <a:avLst/>
        </a:prstGeom>
      </xdr:spPr>
    </xdr:pic>
    <xdr:clientData/>
  </xdr:twoCellAnchor>
  <xdr:twoCellAnchor>
    <xdr:from>
      <xdr:col>8</xdr:col>
      <xdr:colOff>845344</xdr:colOff>
      <xdr:row>25</xdr:row>
      <xdr:rowOff>83344</xdr:rowOff>
    </xdr:from>
    <xdr:to>
      <xdr:col>8</xdr:col>
      <xdr:colOff>1774032</xdr:colOff>
      <xdr:row>26</xdr:row>
      <xdr:rowOff>161924</xdr:rowOff>
    </xdr:to>
    <xdr:sp macro="" textlink="">
      <xdr:nvSpPr>
        <xdr:cNvPr id="27" name="Rectángulo: esquinas redondeadas 26">
          <a:extLst>
            <a:ext uri="{FF2B5EF4-FFF2-40B4-BE49-F238E27FC236}">
              <a16:creationId xmlns:a16="http://schemas.microsoft.com/office/drawing/2014/main" id="{9975EE71-EB3D-4A77-975F-C95BC67C4002}"/>
            </a:ext>
          </a:extLst>
        </xdr:cNvPr>
        <xdr:cNvSpPr/>
      </xdr:nvSpPr>
      <xdr:spPr>
        <a:xfrm>
          <a:off x="10203657" y="8286750"/>
          <a:ext cx="928688" cy="245268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8</xdr:col>
      <xdr:colOff>595312</xdr:colOff>
      <xdr:row>4</xdr:row>
      <xdr:rowOff>0</xdr:rowOff>
    </xdr:from>
    <xdr:to>
      <xdr:col>8</xdr:col>
      <xdr:colOff>1887469</xdr:colOff>
      <xdr:row>19</xdr:row>
      <xdr:rowOff>11907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49E01915-49F4-41E2-9D00-F643CE3A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3625" y="9501188"/>
          <a:ext cx="1292157" cy="2512220"/>
        </a:xfrm>
        <a:prstGeom prst="rect">
          <a:avLst/>
        </a:prstGeom>
      </xdr:spPr>
    </xdr:pic>
    <xdr:clientData/>
  </xdr:twoCellAnchor>
  <xdr:twoCellAnchor>
    <xdr:from>
      <xdr:col>11</xdr:col>
      <xdr:colOff>464344</xdr:colOff>
      <xdr:row>25</xdr:row>
      <xdr:rowOff>95251</xdr:rowOff>
    </xdr:from>
    <xdr:to>
      <xdr:col>11</xdr:col>
      <xdr:colOff>1393032</xdr:colOff>
      <xdr:row>27</xdr:row>
      <xdr:rowOff>7143</xdr:rowOff>
    </xdr:to>
    <xdr:sp macro="" textlink="">
      <xdr:nvSpPr>
        <xdr:cNvPr id="22" name="Rectángulo: esquinas redondeadas 21">
          <a:extLst>
            <a:ext uri="{FF2B5EF4-FFF2-40B4-BE49-F238E27FC236}">
              <a16:creationId xmlns:a16="http://schemas.microsoft.com/office/drawing/2014/main" id="{930A6393-A152-49EA-90C5-9E9E405506B0}"/>
            </a:ext>
          </a:extLst>
        </xdr:cNvPr>
        <xdr:cNvSpPr/>
      </xdr:nvSpPr>
      <xdr:spPr>
        <a:xfrm>
          <a:off x="14037469" y="13227845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10</xdr:col>
      <xdr:colOff>785813</xdr:colOff>
      <xdr:row>4</xdr:row>
      <xdr:rowOff>13911</xdr:rowOff>
    </xdr:from>
    <xdr:to>
      <xdr:col>11</xdr:col>
      <xdr:colOff>1825946</xdr:colOff>
      <xdr:row>18</xdr:row>
      <xdr:rowOff>130475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38CD598-7F74-52D2-384B-F52DF25C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49251" y="9550817"/>
          <a:ext cx="2349820" cy="2450189"/>
        </a:xfrm>
        <a:prstGeom prst="rect">
          <a:avLst/>
        </a:prstGeom>
      </xdr:spPr>
    </xdr:pic>
    <xdr:clientData/>
  </xdr:twoCellAnchor>
  <xdr:twoCellAnchor>
    <xdr:from>
      <xdr:col>5</xdr:col>
      <xdr:colOff>821532</xdr:colOff>
      <xdr:row>54</xdr:row>
      <xdr:rowOff>83344</xdr:rowOff>
    </xdr:from>
    <xdr:to>
      <xdr:col>5</xdr:col>
      <xdr:colOff>1750220</xdr:colOff>
      <xdr:row>55</xdr:row>
      <xdr:rowOff>161924</xdr:rowOff>
    </xdr:to>
    <xdr:sp macro="" textlink="">
      <xdr:nvSpPr>
        <xdr:cNvPr id="25" name="Rectángulo: esquinas redondeadas 24">
          <a:extLst>
            <a:ext uri="{FF2B5EF4-FFF2-40B4-BE49-F238E27FC236}">
              <a16:creationId xmlns:a16="http://schemas.microsoft.com/office/drawing/2014/main" id="{B629A1D2-05AF-46AD-9BCC-B1B7AA738713}"/>
            </a:ext>
          </a:extLst>
        </xdr:cNvPr>
        <xdr:cNvSpPr/>
      </xdr:nvSpPr>
      <xdr:spPr>
        <a:xfrm>
          <a:off x="5822157" y="13215938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8</xdr:col>
      <xdr:colOff>845344</xdr:colOff>
      <xdr:row>54</xdr:row>
      <xdr:rowOff>83344</xdr:rowOff>
    </xdr:from>
    <xdr:to>
      <xdr:col>8</xdr:col>
      <xdr:colOff>1774032</xdr:colOff>
      <xdr:row>55</xdr:row>
      <xdr:rowOff>161924</xdr:rowOff>
    </xdr:to>
    <xdr:sp macro="" textlink="">
      <xdr:nvSpPr>
        <xdr:cNvPr id="26" name="Rectángulo: esquinas redondeadas 25">
          <a:extLst>
            <a:ext uri="{FF2B5EF4-FFF2-40B4-BE49-F238E27FC236}">
              <a16:creationId xmlns:a16="http://schemas.microsoft.com/office/drawing/2014/main" id="{1935B7AD-70B9-4B58-ADC5-484F88CB5B96}"/>
            </a:ext>
          </a:extLst>
        </xdr:cNvPr>
        <xdr:cNvSpPr/>
      </xdr:nvSpPr>
      <xdr:spPr>
        <a:xfrm>
          <a:off x="10203657" y="13215938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5</xdr:col>
      <xdr:colOff>440531</xdr:colOff>
      <xdr:row>33</xdr:row>
      <xdr:rowOff>154781</xdr:rowOff>
    </xdr:from>
    <xdr:to>
      <xdr:col>5</xdr:col>
      <xdr:colOff>2449737</xdr:colOff>
      <xdr:row>47</xdr:row>
      <xdr:rowOff>125537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503952D-849A-4A78-8834-116232A7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1156" y="14620875"/>
          <a:ext cx="2009206" cy="2328193"/>
        </a:xfrm>
        <a:prstGeom prst="rect">
          <a:avLst/>
        </a:prstGeom>
      </xdr:spPr>
    </xdr:pic>
    <xdr:clientData/>
  </xdr:twoCellAnchor>
  <xdr:twoCellAnchor editAs="oneCell">
    <xdr:from>
      <xdr:col>8</xdr:col>
      <xdr:colOff>510304</xdr:colOff>
      <xdr:row>33</xdr:row>
      <xdr:rowOff>23812</xdr:rowOff>
    </xdr:from>
    <xdr:to>
      <xdr:col>8</xdr:col>
      <xdr:colOff>1714805</xdr:colOff>
      <xdr:row>47</xdr:row>
      <xdr:rowOff>64903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86073D1E-AD56-6C1E-4E63-DA7F634A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68617" y="14489906"/>
          <a:ext cx="1204501" cy="2398528"/>
        </a:xfrm>
        <a:prstGeom prst="rect">
          <a:avLst/>
        </a:prstGeom>
      </xdr:spPr>
    </xdr:pic>
    <xdr:clientData/>
  </xdr:twoCellAnchor>
  <xdr:twoCellAnchor>
    <xdr:from>
      <xdr:col>11</xdr:col>
      <xdr:colOff>464344</xdr:colOff>
      <xdr:row>54</xdr:row>
      <xdr:rowOff>59531</xdr:rowOff>
    </xdr:from>
    <xdr:to>
      <xdr:col>11</xdr:col>
      <xdr:colOff>1393032</xdr:colOff>
      <xdr:row>55</xdr:row>
      <xdr:rowOff>138111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96E7CCA7-0278-4C63-8862-A54CF4AC3922}"/>
            </a:ext>
          </a:extLst>
        </xdr:cNvPr>
        <xdr:cNvSpPr/>
      </xdr:nvSpPr>
      <xdr:spPr>
        <a:xfrm>
          <a:off x="14037469" y="9286875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10</xdr:col>
      <xdr:colOff>1219634</xdr:colOff>
      <xdr:row>34</xdr:row>
      <xdr:rowOff>23812</xdr:rowOff>
    </xdr:from>
    <xdr:to>
      <xdr:col>12</xdr:col>
      <xdr:colOff>111918</xdr:colOff>
      <xdr:row>47</xdr:row>
      <xdr:rowOff>64294</xdr:rowOff>
    </xdr:to>
    <xdr:pic>
      <xdr:nvPicPr>
        <xdr:cNvPr id="3" name="Imagen 2" descr="CELULAR ZTE BLADE V30 VITA 8030-F GRIS">
          <a:extLst>
            <a:ext uri="{FF2B5EF4-FFF2-40B4-BE49-F238E27FC236}">
              <a16:creationId xmlns:a16="http://schemas.microsoft.com/office/drawing/2014/main" id="{66F53600-87AF-43CE-BFDE-2A7E18E5E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3072" y="5798343"/>
          <a:ext cx="2178409" cy="223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821532</xdr:colOff>
      <xdr:row>25</xdr:row>
      <xdr:rowOff>83344</xdr:rowOff>
    </xdr:from>
    <xdr:to>
      <xdr:col>2</xdr:col>
      <xdr:colOff>1750220</xdr:colOff>
      <xdr:row>26</xdr:row>
      <xdr:rowOff>161924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93AC5152-0BC6-4E7D-923D-2B2F5903A425}"/>
            </a:ext>
          </a:extLst>
        </xdr:cNvPr>
        <xdr:cNvSpPr/>
      </xdr:nvSpPr>
      <xdr:spPr>
        <a:xfrm>
          <a:off x="5822157" y="4357688"/>
          <a:ext cx="928688" cy="245267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2</xdr:col>
      <xdr:colOff>631031</xdr:colOff>
      <xdr:row>5</xdr:row>
      <xdr:rowOff>19434</xdr:rowOff>
    </xdr:from>
    <xdr:to>
      <xdr:col>2</xdr:col>
      <xdr:colOff>1829161</xdr:colOff>
      <xdr:row>18</xdr:row>
      <xdr:rowOff>19703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A4647B8-2AC0-8F87-BF02-730AFD88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864778"/>
          <a:ext cx="1198130" cy="21672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1035844</xdr:colOff>
      <xdr:row>0</xdr:row>
      <xdr:rowOff>1</xdr:rowOff>
    </xdr:from>
    <xdr:to>
      <xdr:col>7</xdr:col>
      <xdr:colOff>321469</xdr:colOff>
      <xdr:row>2</xdr:row>
      <xdr:rowOff>181764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42660FE-3204-463C-8FD2-7EE54AEF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7875" y="1"/>
          <a:ext cx="3167063" cy="57466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0</xdr:row>
      <xdr:rowOff>154781</xdr:rowOff>
    </xdr:from>
    <xdr:to>
      <xdr:col>1</xdr:col>
      <xdr:colOff>642783</xdr:colOff>
      <xdr:row>2</xdr:row>
      <xdr:rowOff>171399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666CAD5-CC87-4C4A-B319-A1D1E3B7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688" y="154781"/>
          <a:ext cx="1238095" cy="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1571625</xdr:colOff>
      <xdr:row>0</xdr:row>
      <xdr:rowOff>0</xdr:rowOff>
    </xdr:from>
    <xdr:to>
      <xdr:col>8</xdr:col>
      <xdr:colOff>2064544</xdr:colOff>
      <xdr:row>2</xdr:row>
      <xdr:rowOff>92687</xdr:rowOff>
    </xdr:to>
    <xdr:pic>
      <xdr:nvPicPr>
        <xdr:cNvPr id="12" name="Imagen 11" descr="Adobe Acrobat Icon - Snow Black Icons - SoftIcons.com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035710-1F76-4A2A-BDE8-BED258EE5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84781" y="0"/>
          <a:ext cx="492919" cy="485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511969</xdr:colOff>
      <xdr:row>24</xdr:row>
      <xdr:rowOff>83344</xdr:rowOff>
    </xdr:from>
    <xdr:to>
      <xdr:col>5</xdr:col>
      <xdr:colOff>1440657</xdr:colOff>
      <xdr:row>25</xdr:row>
      <xdr:rowOff>161924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0697C3DC-EF9A-42F1-A2F7-86475B4D9ABA}"/>
            </a:ext>
          </a:extLst>
        </xdr:cNvPr>
        <xdr:cNvSpPr/>
      </xdr:nvSpPr>
      <xdr:spPr>
        <a:xfrm>
          <a:off x="2583657" y="4905375"/>
          <a:ext cx="928688" cy="26908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5</xdr:col>
      <xdr:colOff>23812</xdr:colOff>
      <xdr:row>5</xdr:row>
      <xdr:rowOff>8015</xdr:rowOff>
    </xdr:from>
    <xdr:to>
      <xdr:col>5</xdr:col>
      <xdr:colOff>1442298</xdr:colOff>
      <xdr:row>17</xdr:row>
      <xdr:rowOff>95251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2AF62DF-4316-48B2-B086-D6F9FB2AB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5531" y="1162921"/>
          <a:ext cx="1418486" cy="2373236"/>
        </a:xfrm>
        <a:prstGeom prst="rect">
          <a:avLst/>
        </a:prstGeom>
      </xdr:spPr>
    </xdr:pic>
    <xdr:clientData/>
  </xdr:twoCellAnchor>
  <xdr:twoCellAnchor>
    <xdr:from>
      <xdr:col>2</xdr:col>
      <xdr:colOff>511969</xdr:colOff>
      <xdr:row>52</xdr:row>
      <xdr:rowOff>83344</xdr:rowOff>
    </xdr:from>
    <xdr:to>
      <xdr:col>2</xdr:col>
      <xdr:colOff>1440657</xdr:colOff>
      <xdr:row>53</xdr:row>
      <xdr:rowOff>161924</xdr:rowOff>
    </xdr:to>
    <xdr:sp macro="" textlink="">
      <xdr:nvSpPr>
        <xdr:cNvPr id="27" name="Rectángulo: esquinas redondeadas 26">
          <a:extLst>
            <a:ext uri="{FF2B5EF4-FFF2-40B4-BE49-F238E27FC236}">
              <a16:creationId xmlns:a16="http://schemas.microsoft.com/office/drawing/2014/main" id="{A6A689EE-E1B7-4C36-9CDC-23A0456D11DA}"/>
            </a:ext>
          </a:extLst>
        </xdr:cNvPr>
        <xdr:cNvSpPr/>
      </xdr:nvSpPr>
      <xdr:spPr>
        <a:xfrm>
          <a:off x="2583657" y="10417969"/>
          <a:ext cx="928688" cy="26908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5</xdr:col>
      <xdr:colOff>511969</xdr:colOff>
      <xdr:row>52</xdr:row>
      <xdr:rowOff>83344</xdr:rowOff>
    </xdr:from>
    <xdr:to>
      <xdr:col>5</xdr:col>
      <xdr:colOff>1440657</xdr:colOff>
      <xdr:row>53</xdr:row>
      <xdr:rowOff>161924</xdr:rowOff>
    </xdr:to>
    <xdr:sp macro="" textlink="">
      <xdr:nvSpPr>
        <xdr:cNvPr id="28" name="Rectángulo: esquinas redondeadas 27">
          <a:extLst>
            <a:ext uri="{FF2B5EF4-FFF2-40B4-BE49-F238E27FC236}">
              <a16:creationId xmlns:a16="http://schemas.microsoft.com/office/drawing/2014/main" id="{77701CAC-947F-4A3B-8E16-11D67DDEE2C3}"/>
            </a:ext>
          </a:extLst>
        </xdr:cNvPr>
        <xdr:cNvSpPr/>
      </xdr:nvSpPr>
      <xdr:spPr>
        <a:xfrm>
          <a:off x="6643688" y="10417969"/>
          <a:ext cx="928688" cy="269080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2</xdr:col>
      <xdr:colOff>436372</xdr:colOff>
      <xdr:row>32</xdr:row>
      <xdr:rowOff>35719</xdr:rowOff>
    </xdr:from>
    <xdr:to>
      <xdr:col>2</xdr:col>
      <xdr:colOff>1747573</xdr:colOff>
      <xdr:row>45</xdr:row>
      <xdr:rowOff>175687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9A81B2D3-BF31-9537-D708-A6D359D6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8060" y="12275344"/>
          <a:ext cx="1311201" cy="2616468"/>
        </a:xfrm>
        <a:prstGeom prst="rect">
          <a:avLst/>
        </a:prstGeom>
      </xdr:spPr>
    </xdr:pic>
    <xdr:clientData/>
  </xdr:twoCellAnchor>
  <xdr:twoCellAnchor editAs="oneCell">
    <xdr:from>
      <xdr:col>4</xdr:col>
      <xdr:colOff>1002490</xdr:colOff>
      <xdr:row>33</xdr:row>
      <xdr:rowOff>23812</xdr:rowOff>
    </xdr:from>
    <xdr:to>
      <xdr:col>6</xdr:col>
      <xdr:colOff>335405</xdr:colOff>
      <xdr:row>45</xdr:row>
      <xdr:rowOff>173482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B9ECA54-0B20-E6A2-7425-E8BA2B1F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4521" y="12453937"/>
          <a:ext cx="2452353" cy="24356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821532</xdr:colOff>
      <xdr:row>27</xdr:row>
      <xdr:rowOff>83344</xdr:rowOff>
    </xdr:from>
    <xdr:to>
      <xdr:col>2</xdr:col>
      <xdr:colOff>1750220</xdr:colOff>
      <xdr:row>28</xdr:row>
      <xdr:rowOff>161924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7B31AB35-41CE-418A-9DCF-1CD6E23F0117}"/>
            </a:ext>
          </a:extLst>
        </xdr:cNvPr>
        <xdr:cNvSpPr/>
      </xdr:nvSpPr>
      <xdr:spPr>
        <a:xfrm>
          <a:off x="5803107" y="4255294"/>
          <a:ext cx="928688" cy="240505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>
    <xdr:from>
      <xdr:col>5</xdr:col>
      <xdr:colOff>845344</xdr:colOff>
      <xdr:row>27</xdr:row>
      <xdr:rowOff>83344</xdr:rowOff>
    </xdr:from>
    <xdr:to>
      <xdr:col>5</xdr:col>
      <xdr:colOff>1774032</xdr:colOff>
      <xdr:row>28</xdr:row>
      <xdr:rowOff>161924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0DA656B2-FDEE-456B-A190-50FC7210C4D5}"/>
            </a:ext>
          </a:extLst>
        </xdr:cNvPr>
        <xdr:cNvSpPr/>
      </xdr:nvSpPr>
      <xdr:spPr>
        <a:xfrm>
          <a:off x="10179844" y="4255294"/>
          <a:ext cx="928688" cy="240505"/>
        </a:xfrm>
        <a:prstGeom prst="roundRect">
          <a:avLst/>
        </a:prstGeom>
        <a:solidFill>
          <a:srgbClr val="0070C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400" b="1"/>
            <a:t>Comprar</a:t>
          </a:r>
        </a:p>
      </xdr:txBody>
    </xdr:sp>
    <xdr:clientData/>
  </xdr:twoCellAnchor>
  <xdr:twoCellAnchor editAs="oneCell">
    <xdr:from>
      <xdr:col>1</xdr:col>
      <xdr:colOff>1154906</xdr:colOff>
      <xdr:row>7</xdr:row>
      <xdr:rowOff>47624</xdr:rowOff>
    </xdr:from>
    <xdr:to>
      <xdr:col>3</xdr:col>
      <xdr:colOff>93382</xdr:colOff>
      <xdr:row>20</xdr:row>
      <xdr:rowOff>164819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E7086DF-A162-A324-9A33-80DA158D2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6" y="619124"/>
          <a:ext cx="2593695" cy="259369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1047352</xdr:colOff>
      <xdr:row>7</xdr:row>
      <xdr:rowOff>142873</xdr:rowOff>
    </xdr:from>
    <xdr:to>
      <xdr:col>5</xdr:col>
      <xdr:colOff>1705411</xdr:colOff>
      <xdr:row>20</xdr:row>
      <xdr:rowOff>71994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A9DB580-19D8-EB20-0A6B-222A08E2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6571" y="1476373"/>
          <a:ext cx="1884403" cy="240562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119063</xdr:rowOff>
    </xdr:from>
    <xdr:to>
      <xdr:col>2</xdr:col>
      <xdr:colOff>154782</xdr:colOff>
      <xdr:row>2</xdr:row>
      <xdr:rowOff>55563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F474032-E337-F567-C26F-20364553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6" y="119063"/>
          <a:ext cx="200025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821531</xdr:colOff>
      <xdr:row>0</xdr:row>
      <xdr:rowOff>0</xdr:rowOff>
    </xdr:from>
    <xdr:to>
      <xdr:col>5</xdr:col>
      <xdr:colOff>1428750</xdr:colOff>
      <xdr:row>3</xdr:row>
      <xdr:rowOff>26694</xdr:rowOff>
    </xdr:to>
    <xdr:pic>
      <xdr:nvPicPr>
        <xdr:cNvPr id="4" name="Imagen 3" descr="Adobe Acrobat Icon - Snow Black Icons - SoftIcons.com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403933-9F11-4939-A16F-1DED3C59D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7094" y="0"/>
          <a:ext cx="607219" cy="59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0</xdr:rowOff>
    </xdr:from>
    <xdr:to>
      <xdr:col>1</xdr:col>
      <xdr:colOff>35719</xdr:colOff>
      <xdr:row>4</xdr:row>
      <xdr:rowOff>806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79748E5-C323-40EC-8E6F-50AA535C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7" y="0"/>
          <a:ext cx="785812" cy="679462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35719</xdr:colOff>
      <xdr:row>0</xdr:row>
      <xdr:rowOff>83344</xdr:rowOff>
    </xdr:from>
    <xdr:to>
      <xdr:col>10</xdr:col>
      <xdr:colOff>540544</xdr:colOff>
      <xdr:row>3</xdr:row>
      <xdr:rowOff>68697</xdr:rowOff>
    </xdr:to>
    <xdr:pic>
      <xdr:nvPicPr>
        <xdr:cNvPr id="25" name="Imagen 24" descr="Adobe Acrobat Icon - Snow Black Icons - SoftIcons.com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24B360-32B5-496D-95AE-B92543D16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70344" y="83344"/>
          <a:ext cx="504825" cy="49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1726407</xdr:colOff>
      <xdr:row>0</xdr:row>
      <xdr:rowOff>0</xdr:rowOff>
    </xdr:from>
    <xdr:to>
      <xdr:col>7</xdr:col>
      <xdr:colOff>59533</xdr:colOff>
      <xdr:row>4</xdr:row>
      <xdr:rowOff>9542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74402C2-3D2C-4F1D-B656-B8FEF228F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76938" y="0"/>
          <a:ext cx="2071688" cy="688198"/>
        </a:xfrm>
        <a:prstGeom prst="rect">
          <a:avLst/>
        </a:prstGeom>
      </xdr:spPr>
    </xdr:pic>
    <xdr:clientData/>
  </xdr:twoCellAnchor>
  <xdr:oneCellAnchor>
    <xdr:from>
      <xdr:col>4</xdr:col>
      <xdr:colOff>297656</xdr:colOff>
      <xdr:row>8</xdr:row>
      <xdr:rowOff>107156</xdr:rowOff>
    </xdr:from>
    <xdr:ext cx="250031" cy="250031"/>
    <xdr:pic>
      <xdr:nvPicPr>
        <xdr:cNvPr id="13" name="Gráfico 12" descr="Monitor contorno">
          <a:extLst>
            <a:ext uri="{FF2B5EF4-FFF2-40B4-BE49-F238E27FC236}">
              <a16:creationId xmlns:a16="http://schemas.microsoft.com/office/drawing/2014/main" id="{7EB14FCA-A518-44DA-B976-4626EE6EE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345656" y="1738312"/>
          <a:ext cx="250031" cy="250031"/>
        </a:xfrm>
        <a:prstGeom prst="rect">
          <a:avLst/>
        </a:prstGeom>
      </xdr:spPr>
    </xdr:pic>
    <xdr:clientData/>
  </xdr:oneCellAnchor>
  <xdr:oneCellAnchor>
    <xdr:from>
      <xdr:col>4</xdr:col>
      <xdr:colOff>273843</xdr:colOff>
      <xdr:row>10</xdr:row>
      <xdr:rowOff>71438</xdr:rowOff>
    </xdr:from>
    <xdr:ext cx="285751" cy="285751"/>
    <xdr:pic>
      <xdr:nvPicPr>
        <xdr:cNvPr id="14" name="Gráfico 13" descr="Base de datos con relleno sólido">
          <a:extLst>
            <a:ext uri="{FF2B5EF4-FFF2-40B4-BE49-F238E27FC236}">
              <a16:creationId xmlns:a16="http://schemas.microsoft.com/office/drawing/2014/main" id="{6594C419-A3BC-44D9-BD18-88903148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3321843" y="2035969"/>
          <a:ext cx="285751" cy="285751"/>
        </a:xfrm>
        <a:prstGeom prst="rect">
          <a:avLst/>
        </a:prstGeom>
      </xdr:spPr>
    </xdr:pic>
    <xdr:clientData/>
  </xdr:oneCellAnchor>
  <xdr:oneCellAnchor>
    <xdr:from>
      <xdr:col>4</xdr:col>
      <xdr:colOff>273844</xdr:colOff>
      <xdr:row>12</xdr:row>
      <xdr:rowOff>83344</xdr:rowOff>
    </xdr:from>
    <xdr:ext cx="297655" cy="297655"/>
    <xdr:pic>
      <xdr:nvPicPr>
        <xdr:cNvPr id="15" name="Gráfico 14" descr="Base de datos contorno">
          <a:extLst>
            <a:ext uri="{FF2B5EF4-FFF2-40B4-BE49-F238E27FC236}">
              <a16:creationId xmlns:a16="http://schemas.microsoft.com/office/drawing/2014/main" id="{8DA93C87-A030-4FB0-82E9-D4566CB02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3321844" y="2381250"/>
          <a:ext cx="297655" cy="297655"/>
        </a:xfrm>
        <a:prstGeom prst="rect">
          <a:avLst/>
        </a:prstGeom>
      </xdr:spPr>
    </xdr:pic>
    <xdr:clientData/>
  </xdr:oneCellAnchor>
  <xdr:oneCellAnchor>
    <xdr:from>
      <xdr:col>4</xdr:col>
      <xdr:colOff>250031</xdr:colOff>
      <xdr:row>14</xdr:row>
      <xdr:rowOff>107157</xdr:rowOff>
    </xdr:from>
    <xdr:ext cx="333374" cy="333374"/>
    <xdr:pic>
      <xdr:nvPicPr>
        <xdr:cNvPr id="16" name="Gráfico 15" descr="Procesador contorno">
          <a:extLst>
            <a:ext uri="{FF2B5EF4-FFF2-40B4-BE49-F238E27FC236}">
              <a16:creationId xmlns:a16="http://schemas.microsoft.com/office/drawing/2014/main" id="{03AA8185-749C-4F00-B21F-9BE92999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3298031" y="2738438"/>
          <a:ext cx="333374" cy="333374"/>
        </a:xfrm>
        <a:prstGeom prst="rect">
          <a:avLst/>
        </a:prstGeom>
      </xdr:spPr>
    </xdr:pic>
    <xdr:clientData/>
  </xdr:oneCellAnchor>
  <xdr:oneCellAnchor>
    <xdr:from>
      <xdr:col>4</xdr:col>
      <xdr:colOff>285752</xdr:colOff>
      <xdr:row>16</xdr:row>
      <xdr:rowOff>130970</xdr:rowOff>
    </xdr:from>
    <xdr:ext cx="273842" cy="273842"/>
    <xdr:pic>
      <xdr:nvPicPr>
        <xdr:cNvPr id="17" name="Gráfico 16" descr="Batería completa con relleno sólido">
          <a:extLst>
            <a:ext uri="{FF2B5EF4-FFF2-40B4-BE49-F238E27FC236}">
              <a16:creationId xmlns:a16="http://schemas.microsoft.com/office/drawing/2014/main" id="{DDDFE81F-9B6D-4BAA-8015-EE1A1D4F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333752" y="3095626"/>
          <a:ext cx="273842" cy="273842"/>
        </a:xfrm>
        <a:prstGeom prst="rect">
          <a:avLst/>
        </a:prstGeom>
      </xdr:spPr>
    </xdr:pic>
    <xdr:clientData/>
  </xdr:oneCellAnchor>
  <xdr:oneCellAnchor>
    <xdr:from>
      <xdr:col>4</xdr:col>
      <xdr:colOff>261936</xdr:colOff>
      <xdr:row>18</xdr:row>
      <xdr:rowOff>83345</xdr:rowOff>
    </xdr:from>
    <xdr:ext cx="285751" cy="343543"/>
    <xdr:pic>
      <xdr:nvPicPr>
        <xdr:cNvPr id="18" name="Imagen 17">
          <a:extLst>
            <a:ext uri="{FF2B5EF4-FFF2-40B4-BE49-F238E27FC236}">
              <a16:creationId xmlns:a16="http://schemas.microsoft.com/office/drawing/2014/main" id="{A11F2878-4143-43C5-A8BF-154420EE4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9936" y="3381376"/>
          <a:ext cx="285751" cy="343543"/>
        </a:xfrm>
        <a:prstGeom prst="rect">
          <a:avLst/>
        </a:prstGeom>
      </xdr:spPr>
    </xdr:pic>
    <xdr:clientData/>
  </xdr:oneCellAnchor>
  <xdr:twoCellAnchor>
    <xdr:from>
      <xdr:col>8</xdr:col>
      <xdr:colOff>738188</xdr:colOff>
      <xdr:row>5</xdr:row>
      <xdr:rowOff>154781</xdr:rowOff>
    </xdr:from>
    <xdr:to>
      <xdr:col>10</xdr:col>
      <xdr:colOff>14288</xdr:colOff>
      <xdr:row>7</xdr:row>
      <xdr:rowOff>2381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637E8FCF-5BC1-4704-92C2-4BDA1A0973B4}"/>
            </a:ext>
          </a:extLst>
        </xdr:cNvPr>
        <xdr:cNvSpPr/>
      </xdr:nvSpPr>
      <xdr:spPr>
        <a:xfrm>
          <a:off x="10156032" y="1166812"/>
          <a:ext cx="800100" cy="180975"/>
        </a:xfrm>
        <a:prstGeom prst="roundRect">
          <a:avLst/>
        </a:prstGeom>
        <a:solidFill>
          <a:srgbClr val="00206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419" sz="1200" b="1"/>
            <a:t>Comprar</a:t>
          </a:r>
        </a:p>
      </xdr:txBody>
    </xdr:sp>
    <xdr:clientData/>
  </xdr:twoCellAnchor>
  <xdr:twoCellAnchor editAs="oneCell">
    <xdr:from>
      <xdr:col>1</xdr:col>
      <xdr:colOff>369094</xdr:colOff>
      <xdr:row>5</xdr:row>
      <xdr:rowOff>11907</xdr:rowOff>
    </xdr:from>
    <xdr:to>
      <xdr:col>3</xdr:col>
      <xdr:colOff>345281</xdr:colOff>
      <xdr:row>21</xdr:row>
      <xdr:rowOff>147261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B19518-EFE4-8E37-820D-D60EEB6D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1094" y="4810126"/>
          <a:ext cx="1500187" cy="29214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P47"/>
  <sheetViews>
    <sheetView showGridLines="0" showRowColHeaders="0" tabSelected="1" zoomScale="80" zoomScaleNormal="80" workbookViewId="0">
      <selection activeCell="O28" sqref="O28"/>
    </sheetView>
  </sheetViews>
  <sheetFormatPr baseColWidth="10" defaultRowHeight="12.75" x14ac:dyDescent="0.2"/>
  <cols>
    <col min="1" max="1" width="11.42578125" style="1"/>
    <col min="2" max="2" width="27.28515625" style="1" customWidth="1"/>
    <col min="3" max="3" width="21.85546875" style="1" customWidth="1"/>
    <col min="4" max="4" width="27.28515625" style="1" customWidth="1"/>
    <col min="5" max="6" width="11.42578125" style="1"/>
    <col min="7" max="7" width="33" style="1" customWidth="1"/>
    <col min="8" max="8" width="20.5703125" style="4" customWidth="1"/>
    <col min="9" max="9" width="31.7109375" style="1" customWidth="1"/>
    <col min="10" max="16384" width="11.42578125" style="1"/>
  </cols>
  <sheetData>
    <row r="1" spans="1:16" x14ac:dyDescent="0.2">
      <c r="A1" s="339"/>
      <c r="B1" s="339"/>
      <c r="C1" s="339"/>
      <c r="D1" s="339"/>
      <c r="E1" s="339"/>
      <c r="F1" s="339"/>
      <c r="G1" s="339"/>
      <c r="H1" s="350"/>
      <c r="I1" s="339"/>
      <c r="J1" s="339"/>
      <c r="K1" s="339"/>
      <c r="L1" s="339"/>
      <c r="M1" s="339"/>
      <c r="N1" s="339"/>
      <c r="O1" s="339"/>
      <c r="P1" s="339"/>
    </row>
    <row r="2" spans="1:16" x14ac:dyDescent="0.2">
      <c r="A2" s="339"/>
      <c r="B2" s="339"/>
      <c r="C2" s="339"/>
      <c r="D2" s="339"/>
      <c r="E2" s="339"/>
      <c r="F2" s="339"/>
      <c r="G2" s="339"/>
      <c r="H2" s="350"/>
      <c r="I2" s="339"/>
      <c r="J2" s="339"/>
      <c r="K2" s="339"/>
      <c r="L2" s="339"/>
      <c r="M2" s="339"/>
      <c r="N2" s="339"/>
      <c r="O2" s="339"/>
      <c r="P2" s="339"/>
    </row>
    <row r="3" spans="1:16" x14ac:dyDescent="0.2">
      <c r="A3" s="339"/>
      <c r="B3" s="339"/>
      <c r="C3" s="350"/>
      <c r="D3" s="339"/>
      <c r="E3" s="339"/>
      <c r="F3" s="339"/>
      <c r="G3" s="339"/>
      <c r="H3" s="350"/>
      <c r="I3" s="339"/>
      <c r="J3" s="339"/>
      <c r="K3" s="339"/>
      <c r="L3" s="339"/>
      <c r="M3" s="339"/>
      <c r="N3" s="339"/>
      <c r="O3" s="339"/>
      <c r="P3" s="339"/>
    </row>
    <row r="4" spans="1:16" x14ac:dyDescent="0.2">
      <c r="A4" s="339"/>
      <c r="B4" s="339"/>
      <c r="C4" s="350"/>
      <c r="D4" s="339"/>
      <c r="E4" s="339"/>
      <c r="F4" s="339"/>
      <c r="G4" s="339"/>
      <c r="H4" s="350"/>
      <c r="I4" s="339"/>
      <c r="J4" s="339"/>
      <c r="K4" s="339"/>
      <c r="L4" s="339"/>
      <c r="M4" s="339"/>
      <c r="N4" s="339"/>
      <c r="O4" s="339"/>
      <c r="P4" s="339"/>
    </row>
    <row r="5" spans="1:16" s="22" customFormat="1" ht="21.75" customHeight="1" x14ac:dyDescent="0.25">
      <c r="C5" s="96" t="s">
        <v>14</v>
      </c>
      <c r="D5" s="96" t="s">
        <v>656</v>
      </c>
      <c r="H5" s="85"/>
    </row>
    <row r="6" spans="1:16" s="22" customFormat="1" ht="25.5" customHeight="1" x14ac:dyDescent="0.25">
      <c r="C6" s="97"/>
      <c r="D6" s="97"/>
      <c r="H6" s="85"/>
    </row>
    <row r="7" spans="1:16" s="22" customFormat="1" ht="21" customHeight="1" x14ac:dyDescent="0.25">
      <c r="C7" s="96" t="s">
        <v>15</v>
      </c>
      <c r="D7" s="96"/>
      <c r="H7" s="85"/>
    </row>
    <row r="8" spans="1:16" s="20" customFormat="1" x14ac:dyDescent="0.2">
      <c r="H8" s="21"/>
    </row>
    <row r="9" spans="1:16" s="20" customFormat="1" ht="29.25" customHeight="1" x14ac:dyDescent="0.2">
      <c r="H9" s="21"/>
    </row>
    <row r="10" spans="1:16" s="20" customFormat="1" ht="13.5" thickBot="1" x14ac:dyDescent="0.25">
      <c r="H10" s="21"/>
    </row>
    <row r="11" spans="1:16" s="20" customFormat="1" ht="26.25" thickBot="1" x14ac:dyDescent="0.4">
      <c r="G11" s="228">
        <f>+Detalle!L3</f>
        <v>0</v>
      </c>
      <c r="H11" s="21"/>
      <c r="I11" s="228">
        <f>+Detalle!M3</f>
        <v>0</v>
      </c>
    </row>
    <row r="12" spans="1:16" s="20" customFormat="1" x14ac:dyDescent="0.2">
      <c r="G12" s="83"/>
      <c r="H12" s="21"/>
      <c r="I12" s="76"/>
    </row>
    <row r="13" spans="1:16" s="20" customFormat="1" ht="20.25" x14ac:dyDescent="0.3">
      <c r="G13" s="84" t="s">
        <v>175</v>
      </c>
      <c r="H13" s="21"/>
      <c r="I13" s="82" t="s">
        <v>176</v>
      </c>
    </row>
    <row r="14" spans="1:16" s="20" customFormat="1" x14ac:dyDescent="0.2">
      <c r="F14" s="23"/>
      <c r="H14" s="21"/>
    </row>
    <row r="15" spans="1:16" s="20" customFormat="1" x14ac:dyDescent="0.2">
      <c r="H15" s="21" t="s">
        <v>53</v>
      </c>
    </row>
    <row r="16" spans="1:16" s="20" customFormat="1" ht="18" x14ac:dyDescent="0.25">
      <c r="H16" s="86">
        <f>+SUM(G11,I11)</f>
        <v>0</v>
      </c>
    </row>
    <row r="17" spans="3:10" s="20" customFormat="1" x14ac:dyDescent="0.2">
      <c r="H17" s="21"/>
    </row>
    <row r="18" spans="3:10" s="20" customFormat="1" x14ac:dyDescent="0.2">
      <c r="H18" s="21"/>
    </row>
    <row r="19" spans="3:10" s="20" customFormat="1" x14ac:dyDescent="0.2">
      <c r="H19" s="21"/>
    </row>
    <row r="20" spans="3:10" s="20" customFormat="1" ht="15" customHeight="1" x14ac:dyDescent="0.25">
      <c r="F20" s="24"/>
      <c r="G20" s="24" t="s">
        <v>177</v>
      </c>
      <c r="H20" s="230">
        <v>44876</v>
      </c>
    </row>
    <row r="21" spans="3:10" s="20" customFormat="1" x14ac:dyDescent="0.2">
      <c r="H21" s="21"/>
    </row>
    <row r="22" spans="3:10" s="20" customFormat="1" x14ac:dyDescent="0.2">
      <c r="G22" s="269" t="s">
        <v>747</v>
      </c>
      <c r="H22" s="332" t="s">
        <v>750</v>
      </c>
      <c r="I22" s="332" t="s">
        <v>752</v>
      </c>
      <c r="J22" s="332"/>
    </row>
    <row r="23" spans="3:10" s="20" customFormat="1" x14ac:dyDescent="0.2">
      <c r="G23" s="269"/>
      <c r="H23" s="332"/>
      <c r="I23" s="332"/>
      <c r="J23" s="332"/>
    </row>
    <row r="24" spans="3:10" s="20" customFormat="1" x14ac:dyDescent="0.2">
      <c r="C24" s="35"/>
      <c r="G24" s="269"/>
      <c r="H24" s="332"/>
      <c r="I24" s="332"/>
      <c r="J24" s="332"/>
    </row>
    <row r="25" spans="3:10" s="20" customFormat="1" x14ac:dyDescent="0.2">
      <c r="C25" s="35"/>
      <c r="G25" s="332"/>
      <c r="H25" s="332"/>
      <c r="I25" s="332"/>
      <c r="J25" s="332"/>
    </row>
    <row r="26" spans="3:10" x14ac:dyDescent="0.2">
      <c r="C26" s="35"/>
      <c r="G26" s="332"/>
      <c r="H26" s="332"/>
      <c r="I26" s="332"/>
      <c r="J26" s="355"/>
    </row>
    <row r="27" spans="3:10" x14ac:dyDescent="0.2">
      <c r="C27" s="35"/>
      <c r="G27" s="332"/>
      <c r="H27" s="332"/>
      <c r="I27" s="332"/>
      <c r="J27" s="332"/>
    </row>
    <row r="28" spans="3:10" x14ac:dyDescent="0.2">
      <c r="C28" s="15"/>
      <c r="G28" s="332"/>
      <c r="H28" s="332"/>
      <c r="I28" s="332"/>
      <c r="J28" s="332"/>
    </row>
    <row r="29" spans="3:10" x14ac:dyDescent="0.2">
      <c r="G29" s="332"/>
      <c r="H29" s="332"/>
      <c r="I29" s="332"/>
      <c r="J29" s="332"/>
    </row>
    <row r="31" spans="3:10" x14ac:dyDescent="0.2">
      <c r="G31" s="81" t="s">
        <v>16</v>
      </c>
    </row>
    <row r="34" spans="1:9" ht="15" x14ac:dyDescent="0.25">
      <c r="A34" s="339"/>
      <c r="B34" s="339"/>
      <c r="C34" s="339"/>
      <c r="D34" s="339"/>
      <c r="E34" s="339"/>
      <c r="F34" s="339"/>
      <c r="I34" s="25"/>
    </row>
    <row r="35" spans="1:9" x14ac:dyDescent="0.2">
      <c r="A35" s="339"/>
      <c r="B35" s="339"/>
      <c r="C35" s="339"/>
      <c r="D35" s="339"/>
      <c r="E35" s="339"/>
      <c r="F35" s="339"/>
    </row>
    <row r="36" spans="1:9" x14ac:dyDescent="0.2">
      <c r="A36" s="339"/>
      <c r="B36" s="339"/>
      <c r="C36" s="339"/>
      <c r="D36" s="339"/>
      <c r="E36" s="339"/>
      <c r="F36" s="339"/>
    </row>
    <row r="37" spans="1:9" x14ac:dyDescent="0.2">
      <c r="A37" s="339"/>
      <c r="B37" s="339"/>
      <c r="C37" s="339"/>
      <c r="D37" s="339"/>
      <c r="E37" s="339"/>
      <c r="F37" s="339"/>
    </row>
    <row r="38" spans="1:9" x14ac:dyDescent="0.2">
      <c r="A38" s="339"/>
      <c r="B38" s="339"/>
      <c r="C38" s="339"/>
      <c r="D38" s="339"/>
      <c r="E38" s="339"/>
      <c r="F38" s="339"/>
    </row>
    <row r="39" spans="1:9" x14ac:dyDescent="0.2">
      <c r="A39" s="339"/>
      <c r="B39" s="339"/>
      <c r="C39" s="339"/>
      <c r="D39" s="339"/>
      <c r="E39" s="339"/>
      <c r="F39" s="339"/>
    </row>
    <row r="40" spans="1:9" x14ac:dyDescent="0.2">
      <c r="A40" s="339"/>
      <c r="B40" s="339"/>
      <c r="C40" s="339"/>
      <c r="D40" s="339"/>
      <c r="E40" s="339"/>
      <c r="F40" s="339"/>
    </row>
    <row r="41" spans="1:9" x14ac:dyDescent="0.2">
      <c r="A41" s="339"/>
      <c r="B41" s="339"/>
      <c r="C41" s="339"/>
      <c r="D41" s="339"/>
      <c r="E41" s="339"/>
      <c r="F41" s="339"/>
    </row>
    <row r="42" spans="1:9" x14ac:dyDescent="0.2">
      <c r="A42" s="339"/>
      <c r="B42" s="339"/>
      <c r="C42" s="339"/>
      <c r="D42" s="339"/>
      <c r="E42" s="339"/>
      <c r="F42" s="339"/>
    </row>
    <row r="43" spans="1:9" x14ac:dyDescent="0.2">
      <c r="A43" s="339"/>
      <c r="B43" s="339"/>
      <c r="C43" s="339"/>
      <c r="D43" s="339"/>
      <c r="E43" s="339"/>
      <c r="F43" s="339"/>
    </row>
    <row r="44" spans="1:9" x14ac:dyDescent="0.2">
      <c r="A44" s="339"/>
      <c r="B44" s="339"/>
      <c r="C44" s="339"/>
      <c r="D44" s="339"/>
      <c r="E44" s="339"/>
      <c r="F44" s="339"/>
    </row>
    <row r="45" spans="1:9" x14ac:dyDescent="0.2">
      <c r="A45" s="339"/>
      <c r="B45" s="339"/>
      <c r="C45" s="339"/>
      <c r="D45" s="339"/>
      <c r="E45" s="339"/>
      <c r="F45" s="339"/>
    </row>
    <row r="46" spans="1:9" x14ac:dyDescent="0.2">
      <c r="A46" s="339"/>
      <c r="B46" s="339"/>
      <c r="C46" s="339"/>
      <c r="D46" s="339"/>
      <c r="E46" s="339"/>
      <c r="F46" s="339"/>
    </row>
    <row r="47" spans="1:9" x14ac:dyDescent="0.2">
      <c r="A47" s="339"/>
      <c r="B47" s="339"/>
      <c r="C47" s="339"/>
      <c r="D47" s="339"/>
      <c r="E47" s="339"/>
      <c r="F47" s="339"/>
    </row>
  </sheetData>
  <sheetProtection algorithmName="SHA-512" hashValue="p3DXeSfH3GaZ8rOD2xc24Iy6VpvOssDkpX9ggSEiwe3I9DU6D28AwKHfyFpO10/dR6MgeKoOi65yV7o6JsEhsQ==" saltValue="isyNllBpDsaJK7Kte2jw+Q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D666C-CCAC-4C66-BBAD-3202EB27E5F5}">
  <sheetPr codeName="Hoja5"/>
  <dimension ref="B1:AL166"/>
  <sheetViews>
    <sheetView showGridLines="0" showRowColHeaders="0" zoomScale="80" zoomScaleNormal="80" workbookViewId="0">
      <pane ySplit="5" topLeftCell="A6" activePane="bottomLeft" state="frozen"/>
      <selection pane="bottomLeft" activeCell="B150" sqref="B150:C150"/>
    </sheetView>
  </sheetViews>
  <sheetFormatPr baseColWidth="10" defaultRowHeight="12.75" x14ac:dyDescent="0.2"/>
  <cols>
    <col min="1" max="1" width="0.85546875" style="1" customWidth="1"/>
    <col min="2" max="2" width="23" style="7" customWidth="1"/>
    <col min="3" max="3" width="44" style="1" customWidth="1"/>
    <col min="4" max="4" width="11.5703125" style="1" customWidth="1"/>
    <col min="5" max="5" width="13" style="75" customWidth="1"/>
    <col min="6" max="6" width="13" style="4" customWidth="1"/>
    <col min="7" max="7" width="6.7109375" style="9" customWidth="1"/>
    <col min="8" max="8" width="17.7109375" style="6" customWidth="1"/>
    <col min="9" max="9" width="17.7109375" style="4" customWidth="1"/>
    <col min="10" max="10" width="8.140625" style="6" customWidth="1"/>
    <col min="11" max="11" width="15.85546875" style="6" customWidth="1"/>
    <col min="12" max="12" width="28.7109375" style="4" customWidth="1"/>
    <col min="13" max="13" width="23.42578125" style="4" customWidth="1"/>
    <col min="14" max="14" width="22" style="1" customWidth="1"/>
    <col min="15" max="25" width="20" style="1" customWidth="1"/>
    <col min="26" max="27" width="20" style="270" customWidth="1"/>
    <col min="28" max="28" width="12.5703125" style="270" hidden="1" customWidth="1"/>
    <col min="29" max="29" width="12.42578125" style="270" hidden="1" customWidth="1"/>
    <col min="30" max="31" width="11.42578125" style="270" hidden="1" customWidth="1"/>
    <col min="32" max="33" width="13.28515625" style="270" hidden="1" customWidth="1"/>
    <col min="34" max="34" width="13.42578125" style="270" hidden="1" customWidth="1"/>
    <col min="35" max="35" width="11.42578125" style="270" hidden="1" customWidth="1"/>
    <col min="36" max="36" width="12.7109375" style="270" hidden="1" customWidth="1"/>
    <col min="37" max="37" width="11.42578125" style="270" customWidth="1"/>
    <col min="38" max="16384" width="11.42578125" style="1"/>
  </cols>
  <sheetData>
    <row r="1" spans="2:37" ht="20.25" x14ac:dyDescent="0.3">
      <c r="B1" s="179"/>
      <c r="C1" s="180"/>
      <c r="D1" s="180"/>
      <c r="E1" s="181"/>
      <c r="F1" s="182"/>
      <c r="G1" s="183"/>
      <c r="H1" s="184"/>
      <c r="I1" s="182"/>
      <c r="J1" s="184"/>
      <c r="AF1" s="271">
        <v>167</v>
      </c>
      <c r="AH1" s="270" t="s">
        <v>297</v>
      </c>
      <c r="AI1" s="272">
        <v>0.18</v>
      </c>
    </row>
    <row r="2" spans="2:37" x14ac:dyDescent="0.2">
      <c r="B2" s="179"/>
      <c r="C2" s="180"/>
      <c r="D2" s="180"/>
      <c r="E2" s="178"/>
      <c r="F2" s="182"/>
      <c r="G2" s="183"/>
      <c r="H2" s="184"/>
      <c r="I2" s="182"/>
      <c r="J2" s="184"/>
      <c r="K2" s="4"/>
      <c r="L2" s="13" t="s">
        <v>51</v>
      </c>
      <c r="M2" s="13" t="s">
        <v>52</v>
      </c>
      <c r="N2" s="14" t="s">
        <v>53</v>
      </c>
      <c r="O2" s="10" t="s">
        <v>11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273"/>
      <c r="AA2" s="273"/>
    </row>
    <row r="3" spans="2:37" ht="18.75" x14ac:dyDescent="0.3">
      <c r="B3" s="185"/>
      <c r="C3" s="180"/>
      <c r="D3" s="180"/>
      <c r="E3" s="181"/>
      <c r="F3" s="182"/>
      <c r="G3" s="183"/>
      <c r="H3" s="184"/>
      <c r="I3" s="182"/>
      <c r="J3" s="184"/>
      <c r="K3" s="19" t="s">
        <v>13</v>
      </c>
      <c r="L3" s="342">
        <f>+(SUM(K6:K112,K135:K143,K148:K157,K158:K165))</f>
        <v>0</v>
      </c>
      <c r="M3" s="343">
        <f>+SUM((K113:K134),K144:K147,)</f>
        <v>0</v>
      </c>
      <c r="N3" s="344">
        <f>+SUM(L3:M3)</f>
        <v>0</v>
      </c>
      <c r="O3" s="345">
        <f>+(SUM(L131:L134))+SUM(K14:K163)</f>
        <v>0</v>
      </c>
      <c r="P3" s="12"/>
      <c r="Q3" s="12"/>
      <c r="R3" s="12"/>
      <c r="S3" s="12"/>
      <c r="T3" s="12"/>
      <c r="U3" s="12"/>
      <c r="V3" s="12"/>
      <c r="W3" s="12"/>
      <c r="X3" s="12"/>
      <c r="Y3" s="12"/>
      <c r="Z3" s="274"/>
      <c r="AA3" s="274"/>
    </row>
    <row r="4" spans="2:37" ht="26.25" x14ac:dyDescent="0.25">
      <c r="B4" s="179"/>
      <c r="C4" s="180"/>
      <c r="D4" s="180"/>
      <c r="E4" s="181"/>
      <c r="F4" s="182"/>
      <c r="G4" s="183"/>
      <c r="H4" s="184"/>
      <c r="I4" s="182"/>
      <c r="J4" s="184"/>
      <c r="K4" s="16" t="s">
        <v>12</v>
      </c>
      <c r="L4" s="17">
        <f>+SUM((D24:D112),(D135:D142,D148:D157,D158:D162))</f>
        <v>0</v>
      </c>
      <c r="M4" s="17">
        <f>+SUM((D113:D134),D144:D147)</f>
        <v>0</v>
      </c>
      <c r="N4" s="18">
        <f>+SUM(L4:M4)</f>
        <v>0</v>
      </c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75"/>
      <c r="AA4" s="275"/>
    </row>
    <row r="5" spans="2:37" s="8" customFormat="1" ht="36" customHeight="1" x14ac:dyDescent="0.25">
      <c r="B5" s="144" t="s">
        <v>21</v>
      </c>
      <c r="C5" s="144" t="s">
        <v>42</v>
      </c>
      <c r="D5" s="144" t="s">
        <v>49</v>
      </c>
      <c r="E5" s="145" t="s">
        <v>44</v>
      </c>
      <c r="F5" s="146" t="s">
        <v>45</v>
      </c>
      <c r="G5" s="147" t="s">
        <v>1</v>
      </c>
      <c r="H5" s="148" t="s">
        <v>9</v>
      </c>
      <c r="I5" s="149" t="s">
        <v>10</v>
      </c>
      <c r="J5" s="148" t="s">
        <v>50</v>
      </c>
      <c r="K5" s="197" t="s">
        <v>3</v>
      </c>
      <c r="L5" s="197" t="s">
        <v>11</v>
      </c>
      <c r="M5" s="146" t="s">
        <v>31</v>
      </c>
      <c r="Z5" s="276"/>
      <c r="AA5" s="276"/>
      <c r="AB5" s="277" t="s">
        <v>44</v>
      </c>
      <c r="AC5" s="278" t="s">
        <v>45</v>
      </c>
      <c r="AD5" s="279" t="s">
        <v>1</v>
      </c>
      <c r="AE5" s="280" t="s">
        <v>197</v>
      </c>
      <c r="AF5" s="278" t="s">
        <v>198</v>
      </c>
      <c r="AG5" s="281" t="s">
        <v>199</v>
      </c>
      <c r="AH5" s="278" t="s">
        <v>200</v>
      </c>
      <c r="AI5" s="280" t="s">
        <v>201</v>
      </c>
      <c r="AJ5" s="282" t="s">
        <v>298</v>
      </c>
      <c r="AK5" s="276"/>
    </row>
    <row r="6" spans="2:37" x14ac:dyDescent="0.2">
      <c r="B6" s="170" t="s">
        <v>630</v>
      </c>
      <c r="C6" s="171" t="s">
        <v>649</v>
      </c>
      <c r="D6" s="151">
        <f>+'Teléfono SAM'!K27</f>
        <v>0</v>
      </c>
      <c r="E6" s="346">
        <v>419999</v>
      </c>
      <c r="F6" s="152">
        <f t="shared" ref="F6:F37" si="0">+E6/(1+G6)</f>
        <v>347106.61157024797</v>
      </c>
      <c r="G6" s="153">
        <v>0.21</v>
      </c>
      <c r="H6" s="292">
        <f t="shared" ref="H6:H37" si="1">+((E6/(1+G6)/(1+J6)))</f>
        <v>347106.61157024797</v>
      </c>
      <c r="I6" s="152"/>
      <c r="J6" s="155">
        <f>+'Teléfono SAM'!$J$2</f>
        <v>0</v>
      </c>
      <c r="K6" s="154">
        <f t="shared" ref="K6:K37" si="2">+H6*D6</f>
        <v>0</v>
      </c>
      <c r="L6" s="21"/>
      <c r="M6" s="158" t="s">
        <v>632</v>
      </c>
      <c r="AB6" s="171"/>
      <c r="AC6" s="171"/>
      <c r="AD6" s="171"/>
      <c r="AE6" s="171"/>
      <c r="AF6" s="171"/>
      <c r="AG6" s="171"/>
      <c r="AH6" s="171"/>
      <c r="AI6" s="171"/>
      <c r="AJ6" s="171"/>
    </row>
    <row r="7" spans="2:37" x14ac:dyDescent="0.2">
      <c r="B7" s="170" t="s">
        <v>631</v>
      </c>
      <c r="C7" s="171" t="s">
        <v>650</v>
      </c>
      <c r="D7" s="151">
        <f>+'Teléfono SAM'!L27</f>
        <v>0</v>
      </c>
      <c r="E7" s="346">
        <v>419999</v>
      </c>
      <c r="F7" s="152">
        <f t="shared" si="0"/>
        <v>347106.61157024797</v>
      </c>
      <c r="G7" s="153">
        <v>0.21</v>
      </c>
      <c r="H7" s="292">
        <f t="shared" si="1"/>
        <v>347106.61157024797</v>
      </c>
      <c r="I7" s="152"/>
      <c r="J7" s="155">
        <f>+'Teléfono SAM'!$J$2</f>
        <v>0</v>
      </c>
      <c r="K7" s="154">
        <f t="shared" si="2"/>
        <v>0</v>
      </c>
      <c r="L7" s="21"/>
      <c r="M7" s="158" t="s">
        <v>633</v>
      </c>
      <c r="AB7" s="171"/>
      <c r="AC7" s="171"/>
      <c r="AD7" s="171"/>
      <c r="AE7" s="171"/>
      <c r="AF7" s="171"/>
      <c r="AG7" s="171"/>
      <c r="AH7" s="171"/>
      <c r="AI7" s="171"/>
      <c r="AJ7" s="171"/>
    </row>
    <row r="8" spans="2:37" x14ac:dyDescent="0.2">
      <c r="B8" s="170" t="s">
        <v>627</v>
      </c>
      <c r="C8" s="171" t="s">
        <v>657</v>
      </c>
      <c r="D8" s="151">
        <f>+'Teléfono SAM'!D28</f>
        <v>0</v>
      </c>
      <c r="E8" s="346">
        <v>451999</v>
      </c>
      <c r="F8" s="152">
        <f t="shared" si="0"/>
        <v>373552.89256198349</v>
      </c>
      <c r="G8" s="153">
        <v>0.21</v>
      </c>
      <c r="H8" s="292">
        <f t="shared" si="1"/>
        <v>373552.89256198349</v>
      </c>
      <c r="I8" s="152"/>
      <c r="J8" s="155">
        <f>+'Teléfono SAM'!$J$2</f>
        <v>0</v>
      </c>
      <c r="K8" s="154">
        <f t="shared" si="2"/>
        <v>0</v>
      </c>
      <c r="L8" s="21"/>
      <c r="M8" s="158" t="s">
        <v>628</v>
      </c>
      <c r="AB8" s="171"/>
      <c r="AC8" s="171"/>
      <c r="AD8" s="171"/>
      <c r="AE8" s="171"/>
      <c r="AF8" s="171"/>
      <c r="AG8" s="171"/>
      <c r="AH8" s="171"/>
      <c r="AI8" s="171"/>
      <c r="AJ8" s="171"/>
    </row>
    <row r="9" spans="2:37" x14ac:dyDescent="0.2">
      <c r="B9" s="170" t="s">
        <v>645</v>
      </c>
      <c r="C9" s="171" t="s">
        <v>651</v>
      </c>
      <c r="D9" s="151">
        <f>+'Teléfono SAM'!K59</f>
        <v>0</v>
      </c>
      <c r="E9" s="346">
        <v>242999</v>
      </c>
      <c r="F9" s="152">
        <f t="shared" si="0"/>
        <v>200825.61983471076</v>
      </c>
      <c r="G9" s="153">
        <v>0.21</v>
      </c>
      <c r="H9" s="292">
        <f t="shared" si="1"/>
        <v>200825.61983471076</v>
      </c>
      <c r="I9" s="152"/>
      <c r="J9" s="155">
        <f>+'Teléfono SAM'!$J$2</f>
        <v>0</v>
      </c>
      <c r="K9" s="154">
        <f t="shared" si="2"/>
        <v>0</v>
      </c>
      <c r="L9" s="21"/>
      <c r="M9" s="158" t="s">
        <v>647</v>
      </c>
      <c r="AB9" s="171"/>
      <c r="AC9" s="171"/>
      <c r="AD9" s="171"/>
      <c r="AE9" s="171"/>
      <c r="AF9" s="171"/>
      <c r="AG9" s="171"/>
      <c r="AH9" s="171"/>
      <c r="AI9" s="171"/>
      <c r="AJ9" s="171"/>
    </row>
    <row r="10" spans="2:37" x14ac:dyDescent="0.2">
      <c r="B10" s="170" t="s">
        <v>646</v>
      </c>
      <c r="C10" s="171" t="s">
        <v>652</v>
      </c>
      <c r="D10" s="151">
        <f>+'Teléfono SAM'!L59</f>
        <v>0</v>
      </c>
      <c r="E10" s="346">
        <v>242999</v>
      </c>
      <c r="F10" s="152">
        <f t="shared" si="0"/>
        <v>200825.61983471076</v>
      </c>
      <c r="G10" s="153">
        <v>0.21</v>
      </c>
      <c r="H10" s="292">
        <f t="shared" si="1"/>
        <v>200825.61983471076</v>
      </c>
      <c r="I10" s="152"/>
      <c r="J10" s="155">
        <f>+'Teléfono SAM'!$J$2</f>
        <v>0</v>
      </c>
      <c r="K10" s="154">
        <f t="shared" si="2"/>
        <v>0</v>
      </c>
      <c r="L10" s="21"/>
      <c r="M10" s="158" t="s">
        <v>648</v>
      </c>
      <c r="AB10" s="171"/>
      <c r="AC10" s="171"/>
      <c r="AD10" s="171"/>
      <c r="AE10" s="171"/>
      <c r="AF10" s="171"/>
      <c r="AG10" s="171"/>
      <c r="AH10" s="171"/>
      <c r="AI10" s="171"/>
      <c r="AJ10" s="171"/>
    </row>
    <row r="11" spans="2:37" x14ac:dyDescent="0.2">
      <c r="B11" s="170" t="s">
        <v>629</v>
      </c>
      <c r="C11" s="171" t="s">
        <v>653</v>
      </c>
      <c r="D11" s="151">
        <f>+'Teléfono SAM'!D59</f>
        <v>0</v>
      </c>
      <c r="E11" s="346">
        <v>263999</v>
      </c>
      <c r="F11" s="152">
        <f t="shared" si="0"/>
        <v>218180.99173553719</v>
      </c>
      <c r="G11" s="153">
        <v>0.21</v>
      </c>
      <c r="H11" s="292">
        <f t="shared" si="1"/>
        <v>218180.99173553719</v>
      </c>
      <c r="I11" s="152"/>
      <c r="J11" s="155">
        <f>+'Teléfono SAM'!$J$2</f>
        <v>0</v>
      </c>
      <c r="K11" s="154">
        <f t="shared" si="2"/>
        <v>0</v>
      </c>
      <c r="L11" s="21"/>
      <c r="M11" s="158" t="s">
        <v>641</v>
      </c>
      <c r="AB11" s="171"/>
      <c r="AC11" s="171"/>
      <c r="AD11" s="171"/>
      <c r="AE11" s="171"/>
      <c r="AF11" s="171"/>
      <c r="AG11" s="171"/>
      <c r="AH11" s="171"/>
      <c r="AI11" s="171"/>
      <c r="AJ11" s="171"/>
    </row>
    <row r="12" spans="2:37" x14ac:dyDescent="0.2">
      <c r="B12" s="170" t="s">
        <v>639</v>
      </c>
      <c r="C12" s="171" t="s">
        <v>654</v>
      </c>
      <c r="D12" s="151">
        <f>+'Teléfono SAM'!E59</f>
        <v>0</v>
      </c>
      <c r="E12" s="346">
        <v>263999</v>
      </c>
      <c r="F12" s="152">
        <f t="shared" si="0"/>
        <v>218180.99173553719</v>
      </c>
      <c r="G12" s="153">
        <v>0.21</v>
      </c>
      <c r="H12" s="292">
        <f t="shared" si="1"/>
        <v>218180.99173553719</v>
      </c>
      <c r="I12" s="152"/>
      <c r="J12" s="155">
        <f>+'Teléfono SAM'!$J$2</f>
        <v>0</v>
      </c>
      <c r="K12" s="154">
        <f t="shared" si="2"/>
        <v>0</v>
      </c>
      <c r="L12" s="21"/>
      <c r="M12" s="158" t="s">
        <v>642</v>
      </c>
      <c r="AB12" s="171"/>
      <c r="AC12" s="171"/>
      <c r="AD12" s="171"/>
      <c r="AE12" s="171"/>
      <c r="AF12" s="171"/>
      <c r="AG12" s="171"/>
      <c r="AH12" s="171"/>
      <c r="AI12" s="171"/>
      <c r="AJ12" s="171"/>
    </row>
    <row r="13" spans="2:37" x14ac:dyDescent="0.2">
      <c r="B13" s="170" t="s">
        <v>640</v>
      </c>
      <c r="C13" s="171" t="s">
        <v>655</v>
      </c>
      <c r="D13" s="151">
        <f>+'Teléfono SAM'!F59</f>
        <v>0</v>
      </c>
      <c r="E13" s="346">
        <v>263999</v>
      </c>
      <c r="F13" s="152">
        <f t="shared" si="0"/>
        <v>218180.99173553719</v>
      </c>
      <c r="G13" s="153">
        <v>0.21</v>
      </c>
      <c r="H13" s="292">
        <f t="shared" si="1"/>
        <v>218180.99173553719</v>
      </c>
      <c r="I13" s="152"/>
      <c r="J13" s="155">
        <f>+'Teléfono SAM'!$J$2</f>
        <v>0</v>
      </c>
      <c r="K13" s="154">
        <f t="shared" si="2"/>
        <v>0</v>
      </c>
      <c r="L13" s="21"/>
      <c r="M13" s="158" t="s">
        <v>643</v>
      </c>
      <c r="AB13" s="171"/>
      <c r="AC13" s="171"/>
      <c r="AD13" s="171"/>
      <c r="AE13" s="171"/>
      <c r="AF13" s="171"/>
      <c r="AG13" s="171"/>
      <c r="AH13" s="171"/>
      <c r="AI13" s="171"/>
      <c r="AJ13" s="171"/>
    </row>
    <row r="14" spans="2:37" x14ac:dyDescent="0.2">
      <c r="B14" s="150" t="s">
        <v>276</v>
      </c>
      <c r="C14" s="20" t="s">
        <v>273</v>
      </c>
      <c r="D14" s="151">
        <f>+'Teléfono SAM'!D87</f>
        <v>0</v>
      </c>
      <c r="E14" s="346">
        <v>379999</v>
      </c>
      <c r="F14" s="152">
        <f t="shared" si="0"/>
        <v>314048.76033057855</v>
      </c>
      <c r="G14" s="153">
        <v>0.21</v>
      </c>
      <c r="H14" s="292">
        <f t="shared" si="1"/>
        <v>314048.76033057855</v>
      </c>
      <c r="I14" s="152"/>
      <c r="J14" s="155">
        <f>+'Teléfono SAM'!$J$2</f>
        <v>0</v>
      </c>
      <c r="K14" s="154">
        <f t="shared" si="2"/>
        <v>0</v>
      </c>
      <c r="L14" s="21"/>
      <c r="M14" s="158" t="s">
        <v>266</v>
      </c>
      <c r="AB14" s="171"/>
      <c r="AC14" s="171"/>
      <c r="AD14" s="171"/>
      <c r="AE14" s="171"/>
      <c r="AF14" s="171"/>
      <c r="AG14" s="171"/>
      <c r="AH14" s="171"/>
      <c r="AI14" s="171"/>
      <c r="AJ14" s="171"/>
    </row>
    <row r="15" spans="2:37" x14ac:dyDescent="0.2">
      <c r="B15" s="150" t="s">
        <v>615</v>
      </c>
      <c r="C15" s="20" t="s">
        <v>274</v>
      </c>
      <c r="D15" s="151">
        <f>+'Teléfono SAM'!E87</f>
        <v>0</v>
      </c>
      <c r="E15" s="346">
        <v>379999</v>
      </c>
      <c r="F15" s="152">
        <f t="shared" si="0"/>
        <v>314048.76033057855</v>
      </c>
      <c r="G15" s="153">
        <v>0.21</v>
      </c>
      <c r="H15" s="292">
        <f t="shared" si="1"/>
        <v>314048.76033057855</v>
      </c>
      <c r="I15" s="152"/>
      <c r="J15" s="155">
        <f>+'Teléfono SAM'!$J$2</f>
        <v>0</v>
      </c>
      <c r="K15" s="154">
        <f t="shared" si="2"/>
        <v>0</v>
      </c>
      <c r="L15" s="21"/>
      <c r="M15" s="158" t="s">
        <v>267</v>
      </c>
      <c r="AB15" s="171"/>
      <c r="AC15" s="171"/>
      <c r="AD15" s="171"/>
      <c r="AE15" s="171"/>
      <c r="AF15" s="171"/>
      <c r="AG15" s="171"/>
      <c r="AH15" s="171"/>
      <c r="AI15" s="171"/>
      <c r="AJ15" s="171"/>
    </row>
    <row r="16" spans="2:37" x14ac:dyDescent="0.2">
      <c r="B16" s="150" t="s">
        <v>616</v>
      </c>
      <c r="C16" s="20" t="s">
        <v>275</v>
      </c>
      <c r="D16" s="151">
        <f>+'Teléfono SAM'!F87</f>
        <v>0</v>
      </c>
      <c r="E16" s="346">
        <v>379999</v>
      </c>
      <c r="F16" s="152">
        <f t="shared" si="0"/>
        <v>314048.76033057855</v>
      </c>
      <c r="G16" s="153">
        <v>0.21</v>
      </c>
      <c r="H16" s="292">
        <f t="shared" si="1"/>
        <v>314048.76033057855</v>
      </c>
      <c r="I16" s="152"/>
      <c r="J16" s="155">
        <f>+'Teléfono SAM'!$J$2</f>
        <v>0</v>
      </c>
      <c r="K16" s="154">
        <f t="shared" si="2"/>
        <v>0</v>
      </c>
      <c r="L16" s="21"/>
      <c r="M16" s="158" t="s">
        <v>268</v>
      </c>
      <c r="AB16" s="171"/>
      <c r="AC16" s="171"/>
      <c r="AD16" s="171"/>
      <c r="AE16" s="171"/>
      <c r="AF16" s="171"/>
      <c r="AG16" s="171"/>
      <c r="AH16" s="171"/>
      <c r="AI16" s="171"/>
      <c r="AJ16" s="171"/>
    </row>
    <row r="17" spans="2:36" x14ac:dyDescent="0.2">
      <c r="B17" s="150" t="s">
        <v>344</v>
      </c>
      <c r="C17" s="20" t="s">
        <v>563</v>
      </c>
      <c r="D17" s="151">
        <f>+'Teléfono SAM'!D114</f>
        <v>0</v>
      </c>
      <c r="E17" s="346">
        <v>259999</v>
      </c>
      <c r="F17" s="152">
        <f t="shared" si="0"/>
        <v>214875.20661157026</v>
      </c>
      <c r="G17" s="153">
        <v>0.21</v>
      </c>
      <c r="H17" s="292">
        <f t="shared" si="1"/>
        <v>214875.20661157026</v>
      </c>
      <c r="I17" s="152"/>
      <c r="J17" s="155">
        <f>+'Teléfono SAM'!$J$2</f>
        <v>0</v>
      </c>
      <c r="K17" s="154">
        <f t="shared" si="2"/>
        <v>0</v>
      </c>
      <c r="L17" s="21"/>
      <c r="M17" s="158" t="s">
        <v>536</v>
      </c>
      <c r="AB17" s="171"/>
      <c r="AC17" s="171"/>
      <c r="AD17" s="171"/>
      <c r="AE17" s="171"/>
      <c r="AF17" s="171"/>
      <c r="AG17" s="171"/>
      <c r="AH17" s="171"/>
      <c r="AI17" s="171"/>
      <c r="AJ17" s="171"/>
    </row>
    <row r="18" spans="2:36" x14ac:dyDescent="0.2">
      <c r="B18" s="150" t="s">
        <v>391</v>
      </c>
      <c r="C18" s="20" t="s">
        <v>392</v>
      </c>
      <c r="D18" s="151">
        <f>+'Teléfono SAM'!E114</f>
        <v>0</v>
      </c>
      <c r="E18" s="346">
        <v>259999</v>
      </c>
      <c r="F18" s="152">
        <f t="shared" si="0"/>
        <v>214875.20661157026</v>
      </c>
      <c r="G18" s="153">
        <v>0.21</v>
      </c>
      <c r="H18" s="292">
        <f t="shared" si="1"/>
        <v>214875.20661157026</v>
      </c>
      <c r="I18" s="152"/>
      <c r="J18" s="155">
        <f>+'Teléfono SAM'!$J$2</f>
        <v>0</v>
      </c>
      <c r="K18" s="154">
        <f t="shared" si="2"/>
        <v>0</v>
      </c>
      <c r="L18" s="21"/>
      <c r="M18" s="158" t="s">
        <v>393</v>
      </c>
      <c r="AB18" s="171"/>
      <c r="AC18" s="171"/>
      <c r="AD18" s="171"/>
      <c r="AE18" s="171"/>
      <c r="AF18" s="171"/>
      <c r="AG18" s="171"/>
      <c r="AH18" s="171"/>
      <c r="AI18" s="171"/>
      <c r="AJ18" s="171"/>
    </row>
    <row r="19" spans="2:36" x14ac:dyDescent="0.2">
      <c r="B19" s="150" t="s">
        <v>299</v>
      </c>
      <c r="C19" s="20" t="s">
        <v>269</v>
      </c>
      <c r="D19" s="151">
        <f>+'Teléfono SAM'!K87</f>
        <v>0</v>
      </c>
      <c r="E19" s="346">
        <v>229999</v>
      </c>
      <c r="F19" s="152">
        <f t="shared" si="0"/>
        <v>190081.81818181818</v>
      </c>
      <c r="G19" s="153">
        <v>0.21</v>
      </c>
      <c r="H19" s="292">
        <f t="shared" si="1"/>
        <v>190081.81818181818</v>
      </c>
      <c r="I19" s="152"/>
      <c r="J19" s="155">
        <f>+'Teléfono SAM'!$J$2</f>
        <v>0</v>
      </c>
      <c r="K19" s="154">
        <f t="shared" si="2"/>
        <v>0</v>
      </c>
      <c r="L19" s="21"/>
      <c r="M19" s="158" t="s">
        <v>300</v>
      </c>
      <c r="AB19" s="171"/>
      <c r="AC19" s="171"/>
      <c r="AD19" s="171"/>
      <c r="AE19" s="171"/>
      <c r="AF19" s="171"/>
      <c r="AG19" s="171"/>
      <c r="AH19" s="171"/>
      <c r="AI19" s="171"/>
      <c r="AJ19" s="171"/>
    </row>
    <row r="20" spans="2:36" x14ac:dyDescent="0.2">
      <c r="B20" s="150" t="s">
        <v>253</v>
      </c>
      <c r="C20" s="20" t="s">
        <v>270</v>
      </c>
      <c r="D20" s="151">
        <f>+'Teléfono SAM'!L87</f>
        <v>0</v>
      </c>
      <c r="E20" s="346">
        <v>229999</v>
      </c>
      <c r="F20" s="152">
        <f t="shared" si="0"/>
        <v>190081.81818181818</v>
      </c>
      <c r="G20" s="153">
        <v>0.21</v>
      </c>
      <c r="H20" s="292">
        <f t="shared" si="1"/>
        <v>190081.81818181818</v>
      </c>
      <c r="I20" s="152"/>
      <c r="J20" s="155">
        <f>+'Teléfono SAM'!$J$2</f>
        <v>0</v>
      </c>
      <c r="K20" s="154">
        <f t="shared" si="2"/>
        <v>0</v>
      </c>
      <c r="L20" s="21"/>
      <c r="M20" s="158" t="s">
        <v>263</v>
      </c>
      <c r="AB20" s="171"/>
      <c r="AC20" s="171"/>
      <c r="AD20" s="171"/>
      <c r="AE20" s="171"/>
      <c r="AF20" s="171"/>
      <c r="AG20" s="171"/>
      <c r="AH20" s="171"/>
      <c r="AI20" s="171"/>
      <c r="AJ20" s="171"/>
    </row>
    <row r="21" spans="2:36" x14ac:dyDescent="0.2">
      <c r="B21" s="150" t="s">
        <v>317</v>
      </c>
      <c r="C21" s="20" t="s">
        <v>271</v>
      </c>
      <c r="D21" s="151">
        <f>+'Teléfono SAM'!M87</f>
        <v>0</v>
      </c>
      <c r="E21" s="346">
        <v>229999</v>
      </c>
      <c r="F21" s="152">
        <f t="shared" si="0"/>
        <v>190081.81818181818</v>
      </c>
      <c r="G21" s="153">
        <v>0.21</v>
      </c>
      <c r="H21" s="292">
        <f t="shared" si="1"/>
        <v>190081.81818181818</v>
      </c>
      <c r="I21" s="152"/>
      <c r="J21" s="155">
        <f>+'Teléfono SAM'!$J$2</f>
        <v>0</v>
      </c>
      <c r="K21" s="154">
        <f t="shared" si="2"/>
        <v>0</v>
      </c>
      <c r="L21" s="21"/>
      <c r="M21" s="158" t="s">
        <v>264</v>
      </c>
      <c r="AB21" s="171"/>
      <c r="AC21" s="171"/>
      <c r="AD21" s="171"/>
      <c r="AE21" s="171"/>
      <c r="AF21" s="171"/>
      <c r="AG21" s="171"/>
      <c r="AH21" s="171"/>
      <c r="AI21" s="171"/>
      <c r="AJ21" s="171"/>
    </row>
    <row r="22" spans="2:36" x14ac:dyDescent="0.2">
      <c r="B22" s="150" t="s">
        <v>254</v>
      </c>
      <c r="C22" s="20" t="s">
        <v>272</v>
      </c>
      <c r="D22" s="151">
        <f>+'Teléfono SAM'!N87</f>
        <v>0</v>
      </c>
      <c r="E22" s="346">
        <v>229999</v>
      </c>
      <c r="F22" s="152">
        <f t="shared" si="0"/>
        <v>190081.81818181818</v>
      </c>
      <c r="G22" s="153">
        <v>0.21</v>
      </c>
      <c r="H22" s="292">
        <f t="shared" si="1"/>
        <v>190081.81818181818</v>
      </c>
      <c r="I22" s="152"/>
      <c r="J22" s="155">
        <f>+'Teléfono SAM'!$J$2</f>
        <v>0</v>
      </c>
      <c r="K22" s="154">
        <f t="shared" si="2"/>
        <v>0</v>
      </c>
      <c r="L22" s="21"/>
      <c r="M22" s="158" t="s">
        <v>265</v>
      </c>
      <c r="AB22" s="171"/>
      <c r="AC22" s="171"/>
      <c r="AD22" s="171"/>
      <c r="AE22" s="171"/>
      <c r="AF22" s="171"/>
      <c r="AG22" s="171"/>
      <c r="AH22" s="171"/>
      <c r="AI22" s="171"/>
      <c r="AJ22" s="171"/>
    </row>
    <row r="23" spans="2:36" x14ac:dyDescent="0.2">
      <c r="B23" s="150" t="s">
        <v>296</v>
      </c>
      <c r="C23" s="20" t="s">
        <v>270</v>
      </c>
      <c r="D23" s="151">
        <f>+'Teléfono SAM'!O87</f>
        <v>0</v>
      </c>
      <c r="E23" s="346">
        <v>229999</v>
      </c>
      <c r="F23" s="152">
        <f t="shared" si="0"/>
        <v>190081.81818181818</v>
      </c>
      <c r="G23" s="153">
        <v>0.21</v>
      </c>
      <c r="H23" s="292">
        <f t="shared" si="1"/>
        <v>190081.81818181818</v>
      </c>
      <c r="I23" s="152"/>
      <c r="J23" s="155">
        <f>+'Teléfono SAM'!$J$2</f>
        <v>0</v>
      </c>
      <c r="K23" s="154">
        <f t="shared" si="2"/>
        <v>0</v>
      </c>
      <c r="L23" s="21"/>
      <c r="M23" s="158" t="s">
        <v>295</v>
      </c>
      <c r="AB23" s="171"/>
      <c r="AC23" s="171"/>
      <c r="AD23" s="171"/>
      <c r="AE23" s="171"/>
      <c r="AF23" s="171"/>
      <c r="AG23" s="171"/>
      <c r="AH23" s="171"/>
      <c r="AI23" s="171"/>
      <c r="AJ23" s="171"/>
    </row>
    <row r="24" spans="2:36" x14ac:dyDescent="0.2">
      <c r="B24" s="150" t="s">
        <v>345</v>
      </c>
      <c r="C24" s="20" t="s">
        <v>367</v>
      </c>
      <c r="D24" s="151">
        <f>+'Teléfono SAM'!D142</f>
        <v>0</v>
      </c>
      <c r="E24" s="346">
        <v>382999</v>
      </c>
      <c r="F24" s="152">
        <f t="shared" si="0"/>
        <v>316528.09917355375</v>
      </c>
      <c r="G24" s="153">
        <v>0.21</v>
      </c>
      <c r="H24" s="292">
        <f t="shared" si="1"/>
        <v>316528.09917355375</v>
      </c>
      <c r="I24" s="152"/>
      <c r="J24" s="155">
        <f>+'Teléfono SAM'!$J$2</f>
        <v>0</v>
      </c>
      <c r="K24" s="154">
        <f t="shared" si="2"/>
        <v>0</v>
      </c>
      <c r="L24" s="21"/>
      <c r="M24" s="158" t="s">
        <v>379</v>
      </c>
      <c r="AB24" s="171"/>
      <c r="AC24" s="171"/>
      <c r="AD24" s="171"/>
      <c r="AE24" s="171"/>
      <c r="AF24" s="171"/>
      <c r="AG24" s="171"/>
      <c r="AH24" s="171"/>
      <c r="AI24" s="171"/>
      <c r="AJ24" s="171"/>
    </row>
    <row r="25" spans="2:36" x14ac:dyDescent="0.2">
      <c r="B25" s="150" t="s">
        <v>346</v>
      </c>
      <c r="C25" s="20" t="s">
        <v>368</v>
      </c>
      <c r="D25" s="151">
        <f>+'Teléfono SAM'!E142</f>
        <v>0</v>
      </c>
      <c r="E25" s="346">
        <v>382999</v>
      </c>
      <c r="F25" s="152">
        <f t="shared" si="0"/>
        <v>316528.09917355375</v>
      </c>
      <c r="G25" s="153">
        <v>0.21</v>
      </c>
      <c r="H25" s="292">
        <f t="shared" si="1"/>
        <v>316528.09917355375</v>
      </c>
      <c r="I25" s="152"/>
      <c r="J25" s="155">
        <f>+'Teléfono SAM'!$J$2</f>
        <v>0</v>
      </c>
      <c r="K25" s="154">
        <f t="shared" si="2"/>
        <v>0</v>
      </c>
      <c r="L25" s="21"/>
      <c r="M25" s="158" t="s">
        <v>380</v>
      </c>
      <c r="AB25" s="171"/>
      <c r="AC25" s="171"/>
      <c r="AD25" s="171"/>
      <c r="AE25" s="171"/>
      <c r="AF25" s="171"/>
      <c r="AG25" s="171"/>
      <c r="AH25" s="171"/>
      <c r="AI25" s="171"/>
      <c r="AJ25" s="171"/>
    </row>
    <row r="26" spans="2:36" x14ac:dyDescent="0.2">
      <c r="B26" s="150" t="s">
        <v>347</v>
      </c>
      <c r="C26" s="20" t="s">
        <v>369</v>
      </c>
      <c r="D26" s="151">
        <f>+'Teléfono SAM'!F142</f>
        <v>0</v>
      </c>
      <c r="E26" s="346">
        <v>382999</v>
      </c>
      <c r="F26" s="152">
        <f t="shared" si="0"/>
        <v>316528.09917355375</v>
      </c>
      <c r="G26" s="153">
        <v>0.21</v>
      </c>
      <c r="H26" s="292">
        <f t="shared" si="1"/>
        <v>316528.09917355375</v>
      </c>
      <c r="I26" s="152"/>
      <c r="J26" s="155">
        <f>+'Teléfono SAM'!$J$2</f>
        <v>0</v>
      </c>
      <c r="K26" s="154">
        <f t="shared" si="2"/>
        <v>0</v>
      </c>
      <c r="L26" s="21"/>
      <c r="M26" s="158" t="s">
        <v>381</v>
      </c>
      <c r="AB26" s="171"/>
      <c r="AC26" s="171"/>
      <c r="AD26" s="171"/>
      <c r="AE26" s="171"/>
      <c r="AF26" s="171"/>
      <c r="AG26" s="171"/>
      <c r="AH26" s="171"/>
      <c r="AI26" s="171"/>
      <c r="AJ26" s="171"/>
    </row>
    <row r="27" spans="2:36" x14ac:dyDescent="0.2">
      <c r="B27" s="150" t="s">
        <v>348</v>
      </c>
      <c r="C27" s="20" t="s">
        <v>370</v>
      </c>
      <c r="D27" s="151">
        <f>+'Teléfono SAM'!G142</f>
        <v>0</v>
      </c>
      <c r="E27" s="346">
        <v>382999</v>
      </c>
      <c r="F27" s="152">
        <f t="shared" si="0"/>
        <v>316528.09917355375</v>
      </c>
      <c r="G27" s="153">
        <v>0.21</v>
      </c>
      <c r="H27" s="292">
        <f t="shared" si="1"/>
        <v>316528.09917355375</v>
      </c>
      <c r="I27" s="152"/>
      <c r="J27" s="155">
        <f>+'Teléfono SAM'!$J$2</f>
        <v>0</v>
      </c>
      <c r="K27" s="154">
        <f t="shared" si="2"/>
        <v>0</v>
      </c>
      <c r="L27" s="21"/>
      <c r="M27" s="158" t="s">
        <v>382</v>
      </c>
      <c r="AB27" s="171"/>
      <c r="AC27" s="171"/>
      <c r="AD27" s="171"/>
      <c r="AE27" s="171"/>
      <c r="AF27" s="171"/>
      <c r="AG27" s="171"/>
      <c r="AH27" s="171"/>
      <c r="AI27" s="171"/>
      <c r="AJ27" s="171"/>
    </row>
    <row r="28" spans="2:36" x14ac:dyDescent="0.2">
      <c r="B28" s="150" t="s">
        <v>352</v>
      </c>
      <c r="C28" s="20" t="s">
        <v>371</v>
      </c>
      <c r="D28" s="151">
        <f>+'Teléfono SAM'!K142</f>
        <v>0</v>
      </c>
      <c r="E28" s="346">
        <v>312999</v>
      </c>
      <c r="F28" s="152">
        <f t="shared" si="0"/>
        <v>258676.85950413224</v>
      </c>
      <c r="G28" s="153">
        <v>0.21</v>
      </c>
      <c r="H28" s="292">
        <f t="shared" si="1"/>
        <v>258676.85950413224</v>
      </c>
      <c r="I28" s="152"/>
      <c r="J28" s="155">
        <f>+'Teléfono SAM'!$J$2</f>
        <v>0</v>
      </c>
      <c r="K28" s="154">
        <f t="shared" si="2"/>
        <v>0</v>
      </c>
      <c r="L28" s="21"/>
      <c r="M28" s="158" t="s">
        <v>383</v>
      </c>
      <c r="AB28" s="171"/>
      <c r="AC28" s="171"/>
      <c r="AD28" s="171"/>
      <c r="AE28" s="171"/>
      <c r="AF28" s="171"/>
      <c r="AG28" s="171"/>
      <c r="AH28" s="171"/>
      <c r="AI28" s="171"/>
      <c r="AJ28" s="171"/>
    </row>
    <row r="29" spans="2:36" x14ac:dyDescent="0.2">
      <c r="B29" s="150" t="s">
        <v>353</v>
      </c>
      <c r="C29" s="20" t="s">
        <v>372</v>
      </c>
      <c r="D29" s="151">
        <f>+'Teléfono SAM'!L142</f>
        <v>0</v>
      </c>
      <c r="E29" s="346">
        <v>312999</v>
      </c>
      <c r="F29" s="152">
        <f t="shared" si="0"/>
        <v>258676.85950413224</v>
      </c>
      <c r="G29" s="153">
        <v>0.21</v>
      </c>
      <c r="H29" s="292">
        <f t="shared" si="1"/>
        <v>258676.85950413224</v>
      </c>
      <c r="I29" s="152"/>
      <c r="J29" s="155">
        <f>+'Teléfono SAM'!$J$2</f>
        <v>0</v>
      </c>
      <c r="K29" s="154">
        <f t="shared" si="2"/>
        <v>0</v>
      </c>
      <c r="L29" s="21"/>
      <c r="M29" s="158" t="s">
        <v>384</v>
      </c>
      <c r="AB29" s="171"/>
      <c r="AC29" s="171"/>
      <c r="AD29" s="171"/>
      <c r="AE29" s="171"/>
      <c r="AF29" s="171"/>
      <c r="AG29" s="171"/>
      <c r="AH29" s="171"/>
      <c r="AI29" s="171"/>
      <c r="AJ29" s="171"/>
    </row>
    <row r="30" spans="2:36" x14ac:dyDescent="0.2">
      <c r="B30" s="150" t="s">
        <v>354</v>
      </c>
      <c r="C30" s="20" t="s">
        <v>373</v>
      </c>
      <c r="D30" s="151">
        <f>+'Teléfono SAM'!M142</f>
        <v>0</v>
      </c>
      <c r="E30" s="346">
        <v>312999</v>
      </c>
      <c r="F30" s="152">
        <f t="shared" si="0"/>
        <v>258676.85950413224</v>
      </c>
      <c r="G30" s="153">
        <v>0.21</v>
      </c>
      <c r="H30" s="292">
        <f t="shared" si="1"/>
        <v>258676.85950413224</v>
      </c>
      <c r="I30" s="152"/>
      <c r="J30" s="155">
        <f>+'Teléfono SAM'!$J$2</f>
        <v>0</v>
      </c>
      <c r="K30" s="154">
        <f t="shared" si="2"/>
        <v>0</v>
      </c>
      <c r="L30" s="21"/>
      <c r="M30" s="158" t="s">
        <v>385</v>
      </c>
      <c r="AB30" s="171"/>
      <c r="AC30" s="171"/>
      <c r="AD30" s="171"/>
      <c r="AE30" s="171"/>
      <c r="AF30" s="171"/>
      <c r="AG30" s="171"/>
      <c r="AH30" s="171"/>
      <c r="AI30" s="171"/>
      <c r="AJ30" s="171"/>
    </row>
    <row r="31" spans="2:36" x14ac:dyDescent="0.2">
      <c r="B31" s="150" t="s">
        <v>355</v>
      </c>
      <c r="C31" s="20" t="s">
        <v>374</v>
      </c>
      <c r="D31" s="151">
        <f>+'Teléfono SAM'!N142</f>
        <v>0</v>
      </c>
      <c r="E31" s="346">
        <v>312999</v>
      </c>
      <c r="F31" s="152">
        <f t="shared" si="0"/>
        <v>258676.85950413224</v>
      </c>
      <c r="G31" s="153">
        <v>0.21</v>
      </c>
      <c r="H31" s="292">
        <f t="shared" si="1"/>
        <v>258676.85950413224</v>
      </c>
      <c r="I31" s="152"/>
      <c r="J31" s="155">
        <f>+'Teléfono SAM'!$J$2</f>
        <v>0</v>
      </c>
      <c r="K31" s="154">
        <f t="shared" si="2"/>
        <v>0</v>
      </c>
      <c r="L31" s="21"/>
      <c r="M31" s="158" t="s">
        <v>386</v>
      </c>
      <c r="AB31" s="171"/>
      <c r="AC31" s="171"/>
      <c r="AD31" s="171"/>
      <c r="AE31" s="171"/>
      <c r="AF31" s="171"/>
      <c r="AG31" s="171"/>
      <c r="AH31" s="171"/>
      <c r="AI31" s="171"/>
      <c r="AJ31" s="171"/>
    </row>
    <row r="32" spans="2:36" x14ac:dyDescent="0.2">
      <c r="B32" s="150" t="s">
        <v>358</v>
      </c>
      <c r="C32" s="20" t="s">
        <v>375</v>
      </c>
      <c r="D32" s="151">
        <f>+'Teléfono SAM'!D170</f>
        <v>0</v>
      </c>
      <c r="E32" s="346">
        <v>249999</v>
      </c>
      <c r="F32" s="152">
        <f t="shared" si="0"/>
        <v>206610.74380165289</v>
      </c>
      <c r="G32" s="153">
        <v>0.21</v>
      </c>
      <c r="H32" s="292">
        <f t="shared" si="1"/>
        <v>206610.74380165289</v>
      </c>
      <c r="I32" s="152"/>
      <c r="J32" s="155">
        <f>+'Teléfono SAM'!$J$2</f>
        <v>0</v>
      </c>
      <c r="K32" s="154">
        <f t="shared" si="2"/>
        <v>0</v>
      </c>
      <c r="L32" s="21"/>
      <c r="M32" s="158" t="s">
        <v>387</v>
      </c>
      <c r="AB32" s="171"/>
      <c r="AC32" s="171"/>
      <c r="AD32" s="171"/>
      <c r="AE32" s="171"/>
      <c r="AF32" s="171"/>
      <c r="AG32" s="171"/>
      <c r="AH32" s="171"/>
      <c r="AI32" s="171"/>
      <c r="AJ32" s="171"/>
    </row>
    <row r="33" spans="2:36" x14ac:dyDescent="0.2">
      <c r="B33" s="150" t="s">
        <v>359</v>
      </c>
      <c r="C33" s="20" t="s">
        <v>376</v>
      </c>
      <c r="D33" s="151">
        <f>+'Teléfono SAM'!E170</f>
        <v>0</v>
      </c>
      <c r="E33" s="346">
        <v>249999</v>
      </c>
      <c r="F33" s="152">
        <f t="shared" si="0"/>
        <v>206610.74380165289</v>
      </c>
      <c r="G33" s="153">
        <v>0.21</v>
      </c>
      <c r="H33" s="292">
        <f t="shared" si="1"/>
        <v>206610.74380165289</v>
      </c>
      <c r="I33" s="152"/>
      <c r="J33" s="155">
        <f>+'Teléfono SAM'!$J$2</f>
        <v>0</v>
      </c>
      <c r="K33" s="154">
        <f t="shared" si="2"/>
        <v>0</v>
      </c>
      <c r="L33" s="21"/>
      <c r="M33" s="158" t="s">
        <v>388</v>
      </c>
      <c r="AB33" s="171"/>
      <c r="AC33" s="171"/>
      <c r="AD33" s="171"/>
      <c r="AE33" s="171"/>
      <c r="AF33" s="171"/>
      <c r="AG33" s="171"/>
      <c r="AH33" s="171"/>
      <c r="AI33" s="171"/>
      <c r="AJ33" s="171"/>
    </row>
    <row r="34" spans="2:36" x14ac:dyDescent="0.2">
      <c r="B34" s="150" t="s">
        <v>360</v>
      </c>
      <c r="C34" s="20" t="s">
        <v>377</v>
      </c>
      <c r="D34" s="151">
        <f>+'Teléfono SAM'!F170</f>
        <v>0</v>
      </c>
      <c r="E34" s="346">
        <v>249999</v>
      </c>
      <c r="F34" s="152">
        <f t="shared" si="0"/>
        <v>206610.74380165289</v>
      </c>
      <c r="G34" s="153">
        <v>0.21</v>
      </c>
      <c r="H34" s="292">
        <f t="shared" si="1"/>
        <v>206610.74380165289</v>
      </c>
      <c r="I34" s="152"/>
      <c r="J34" s="155">
        <f>+'Teléfono SAM'!$J$2</f>
        <v>0</v>
      </c>
      <c r="K34" s="154">
        <f t="shared" si="2"/>
        <v>0</v>
      </c>
      <c r="L34" s="21"/>
      <c r="M34" s="158" t="s">
        <v>389</v>
      </c>
      <c r="AB34" s="171"/>
      <c r="AC34" s="171"/>
      <c r="AD34" s="171"/>
      <c r="AE34" s="171"/>
      <c r="AF34" s="171"/>
      <c r="AG34" s="171"/>
      <c r="AH34" s="171"/>
      <c r="AI34" s="171"/>
      <c r="AJ34" s="171"/>
    </row>
    <row r="35" spans="2:36" x14ac:dyDescent="0.2">
      <c r="B35" s="150" t="s">
        <v>361</v>
      </c>
      <c r="C35" s="20" t="s">
        <v>378</v>
      </c>
      <c r="D35" s="151">
        <f>+'Teléfono SAM'!G170</f>
        <v>0</v>
      </c>
      <c r="E35" s="346">
        <v>249999</v>
      </c>
      <c r="F35" s="152">
        <f t="shared" si="0"/>
        <v>206610.74380165289</v>
      </c>
      <c r="G35" s="153">
        <v>0.21</v>
      </c>
      <c r="H35" s="292">
        <f t="shared" si="1"/>
        <v>206610.74380165289</v>
      </c>
      <c r="I35" s="152"/>
      <c r="J35" s="155">
        <f>+'Teléfono SAM'!$J$2</f>
        <v>0</v>
      </c>
      <c r="K35" s="154">
        <f t="shared" si="2"/>
        <v>0</v>
      </c>
      <c r="L35" s="21"/>
      <c r="M35" s="158" t="s">
        <v>390</v>
      </c>
      <c r="AB35" s="171"/>
      <c r="AC35" s="171"/>
      <c r="AD35" s="171"/>
      <c r="AE35" s="171"/>
      <c r="AF35" s="171"/>
      <c r="AG35" s="171"/>
      <c r="AH35" s="171"/>
      <c r="AI35" s="171"/>
      <c r="AJ35" s="171"/>
    </row>
    <row r="36" spans="2:36" x14ac:dyDescent="0.2">
      <c r="B36" s="150" t="s">
        <v>149</v>
      </c>
      <c r="C36" s="20" t="s">
        <v>72</v>
      </c>
      <c r="D36" s="151">
        <f>+'Teléfono SAM'!D199</f>
        <v>0</v>
      </c>
      <c r="E36" s="346">
        <v>214999</v>
      </c>
      <c r="F36" s="152">
        <f t="shared" si="0"/>
        <v>177685.12396694216</v>
      </c>
      <c r="G36" s="153">
        <v>0.21</v>
      </c>
      <c r="H36" s="292">
        <f t="shared" si="1"/>
        <v>177685.12396694216</v>
      </c>
      <c r="I36" s="152"/>
      <c r="J36" s="155">
        <f>+'Teléfono SAM'!$J$2</f>
        <v>0</v>
      </c>
      <c r="K36" s="154">
        <f t="shared" si="2"/>
        <v>0</v>
      </c>
      <c r="L36" s="21"/>
      <c r="M36" s="156" t="s">
        <v>150</v>
      </c>
      <c r="AB36" s="171"/>
      <c r="AC36" s="171"/>
      <c r="AD36" s="171"/>
      <c r="AE36" s="171"/>
      <c r="AF36" s="171"/>
      <c r="AG36" s="171"/>
      <c r="AH36" s="171"/>
      <c r="AI36" s="171"/>
      <c r="AJ36" s="171"/>
    </row>
    <row r="37" spans="2:36" x14ac:dyDescent="0.2">
      <c r="B37" s="150" t="s">
        <v>118</v>
      </c>
      <c r="C37" s="20" t="s">
        <v>73</v>
      </c>
      <c r="D37" s="151">
        <f>+'Teléfono SAM'!E199</f>
        <v>0</v>
      </c>
      <c r="E37" s="346">
        <v>214999</v>
      </c>
      <c r="F37" s="152">
        <f t="shared" si="0"/>
        <v>177685.12396694216</v>
      </c>
      <c r="G37" s="153">
        <v>0.21</v>
      </c>
      <c r="H37" s="292">
        <f t="shared" si="1"/>
        <v>177685.12396694216</v>
      </c>
      <c r="I37" s="152"/>
      <c r="J37" s="155">
        <f>+'Teléfono SAM'!$J$2</f>
        <v>0</v>
      </c>
      <c r="K37" s="154">
        <f t="shared" si="2"/>
        <v>0</v>
      </c>
      <c r="L37" s="21"/>
      <c r="M37" s="156" t="s">
        <v>151</v>
      </c>
      <c r="AB37" s="171"/>
      <c r="AC37" s="171"/>
      <c r="AD37" s="171"/>
      <c r="AE37" s="171"/>
      <c r="AF37" s="171"/>
      <c r="AG37" s="171"/>
      <c r="AH37" s="171"/>
      <c r="AI37" s="171"/>
      <c r="AJ37" s="171"/>
    </row>
    <row r="38" spans="2:36" x14ac:dyDescent="0.2">
      <c r="B38" s="150" t="s">
        <v>119</v>
      </c>
      <c r="C38" s="20" t="s">
        <v>77</v>
      </c>
      <c r="D38" s="151">
        <f>+'Teléfono SAM'!K199</f>
        <v>0</v>
      </c>
      <c r="E38" s="346">
        <v>174999</v>
      </c>
      <c r="F38" s="152">
        <f t="shared" ref="F38:F69" si="3">+E38/(1+G38)</f>
        <v>144627.27272727274</v>
      </c>
      <c r="G38" s="153">
        <v>0.21</v>
      </c>
      <c r="H38" s="292">
        <f t="shared" ref="H38:H69" si="4">+((E38/(1+G38)/(1+J38)))</f>
        <v>144627.27272727274</v>
      </c>
      <c r="I38" s="152"/>
      <c r="J38" s="155">
        <f>+'Teléfono SAM'!$J$2</f>
        <v>0</v>
      </c>
      <c r="K38" s="154">
        <f t="shared" ref="K38:K69" si="5">+H38*D38</f>
        <v>0</v>
      </c>
      <c r="L38" s="21"/>
      <c r="M38" s="156" t="s">
        <v>152</v>
      </c>
      <c r="AB38" s="171"/>
      <c r="AC38" s="171"/>
      <c r="AD38" s="171"/>
      <c r="AE38" s="171"/>
      <c r="AF38" s="171"/>
      <c r="AG38" s="171"/>
      <c r="AH38" s="171"/>
      <c r="AI38" s="171"/>
      <c r="AJ38" s="171"/>
    </row>
    <row r="39" spans="2:36" x14ac:dyDescent="0.2">
      <c r="B39" s="150" t="s">
        <v>124</v>
      </c>
      <c r="C39" s="20" t="s">
        <v>78</v>
      </c>
      <c r="D39" s="151">
        <f>+'Teléfono SAM'!L199</f>
        <v>0</v>
      </c>
      <c r="E39" s="346">
        <v>174999</v>
      </c>
      <c r="F39" s="152">
        <f t="shared" si="3"/>
        <v>144627.27272727274</v>
      </c>
      <c r="G39" s="153">
        <v>0.21</v>
      </c>
      <c r="H39" s="292">
        <f t="shared" si="4"/>
        <v>144627.27272727274</v>
      </c>
      <c r="I39" s="152"/>
      <c r="J39" s="155">
        <f>+'Teléfono SAM'!$J$2</f>
        <v>0</v>
      </c>
      <c r="K39" s="154">
        <f t="shared" si="5"/>
        <v>0</v>
      </c>
      <c r="L39" s="21"/>
      <c r="M39" s="156" t="s">
        <v>153</v>
      </c>
      <c r="AB39" s="171"/>
      <c r="AC39" s="171"/>
      <c r="AD39" s="171"/>
      <c r="AE39" s="171"/>
      <c r="AF39" s="171"/>
      <c r="AG39" s="171"/>
      <c r="AH39" s="171"/>
      <c r="AI39" s="171"/>
      <c r="AJ39" s="171"/>
    </row>
    <row r="40" spans="2:36" x14ac:dyDescent="0.2">
      <c r="B40" s="150" t="s">
        <v>120</v>
      </c>
      <c r="C40" s="20" t="s">
        <v>79</v>
      </c>
      <c r="D40" s="151">
        <f>+'Teléfono SAM'!M199</f>
        <v>0</v>
      </c>
      <c r="E40" s="346">
        <v>174999</v>
      </c>
      <c r="F40" s="152">
        <f t="shared" si="3"/>
        <v>144627.27272727274</v>
      </c>
      <c r="G40" s="153">
        <v>0.21</v>
      </c>
      <c r="H40" s="292">
        <f t="shared" si="4"/>
        <v>144627.27272727274</v>
      </c>
      <c r="I40" s="152"/>
      <c r="J40" s="155">
        <f>+'Teléfono SAM'!$J$2</f>
        <v>0</v>
      </c>
      <c r="K40" s="154">
        <f t="shared" si="5"/>
        <v>0</v>
      </c>
      <c r="L40" s="21"/>
      <c r="M40" s="156" t="s">
        <v>154</v>
      </c>
      <c r="AB40" s="171"/>
      <c r="AC40" s="171"/>
      <c r="AD40" s="171"/>
      <c r="AE40" s="171"/>
      <c r="AF40" s="171"/>
      <c r="AG40" s="171"/>
      <c r="AH40" s="171"/>
      <c r="AI40" s="171"/>
      <c r="AJ40" s="171"/>
    </row>
    <row r="41" spans="2:36" x14ac:dyDescent="0.2">
      <c r="B41" s="150" t="s">
        <v>121</v>
      </c>
      <c r="C41" s="20" t="s">
        <v>89</v>
      </c>
      <c r="D41" s="151">
        <f>+'Teléfono SAM'!D227</f>
        <v>0</v>
      </c>
      <c r="E41" s="346">
        <v>149999</v>
      </c>
      <c r="F41" s="152">
        <f t="shared" si="3"/>
        <v>123966.11570247934</v>
      </c>
      <c r="G41" s="153">
        <v>0.21</v>
      </c>
      <c r="H41" s="292">
        <f t="shared" si="4"/>
        <v>123966.11570247934</v>
      </c>
      <c r="I41" s="152"/>
      <c r="J41" s="155">
        <f>+'Teléfono SAM'!$J$2</f>
        <v>0</v>
      </c>
      <c r="K41" s="154">
        <f t="shared" si="5"/>
        <v>0</v>
      </c>
      <c r="L41" s="21"/>
      <c r="M41" s="156" t="s">
        <v>80</v>
      </c>
      <c r="AB41" s="171"/>
      <c r="AC41" s="171"/>
      <c r="AD41" s="171"/>
      <c r="AE41" s="171"/>
      <c r="AF41" s="171"/>
      <c r="AG41" s="171"/>
      <c r="AH41" s="171"/>
      <c r="AI41" s="171"/>
      <c r="AJ41" s="171"/>
    </row>
    <row r="42" spans="2:36" x14ac:dyDescent="0.2">
      <c r="B42" s="150" t="s">
        <v>122</v>
      </c>
      <c r="C42" s="20" t="s">
        <v>90</v>
      </c>
      <c r="D42" s="151">
        <f>+'Teléfono SAM'!E227</f>
        <v>0</v>
      </c>
      <c r="E42" s="346">
        <v>149999</v>
      </c>
      <c r="F42" s="152">
        <f t="shared" si="3"/>
        <v>123966.11570247934</v>
      </c>
      <c r="G42" s="153">
        <v>0.21</v>
      </c>
      <c r="H42" s="292">
        <f t="shared" si="4"/>
        <v>123966.11570247934</v>
      </c>
      <c r="I42" s="152"/>
      <c r="J42" s="155">
        <f>+'Teléfono SAM'!$J$2</f>
        <v>0</v>
      </c>
      <c r="K42" s="154">
        <f t="shared" si="5"/>
        <v>0</v>
      </c>
      <c r="L42" s="21"/>
      <c r="M42" s="156" t="s">
        <v>81</v>
      </c>
      <c r="AB42" s="171"/>
      <c r="AC42" s="171"/>
      <c r="AD42" s="171"/>
      <c r="AE42" s="171"/>
      <c r="AF42" s="171"/>
      <c r="AG42" s="171"/>
      <c r="AH42" s="171"/>
      <c r="AI42" s="171"/>
      <c r="AJ42" s="171"/>
    </row>
    <row r="43" spans="2:36" x14ac:dyDescent="0.2">
      <c r="B43" s="150" t="s">
        <v>123</v>
      </c>
      <c r="C43" s="20" t="s">
        <v>91</v>
      </c>
      <c r="D43" s="151">
        <f>+'Teléfono SAM'!F227</f>
        <v>0</v>
      </c>
      <c r="E43" s="346">
        <v>149999</v>
      </c>
      <c r="F43" s="152">
        <f t="shared" si="3"/>
        <v>123966.11570247934</v>
      </c>
      <c r="G43" s="153">
        <v>0.21</v>
      </c>
      <c r="H43" s="292">
        <f t="shared" si="4"/>
        <v>123966.11570247934</v>
      </c>
      <c r="I43" s="152"/>
      <c r="J43" s="155">
        <f>+'Teléfono SAM'!$J$2</f>
        <v>0</v>
      </c>
      <c r="K43" s="154">
        <f t="shared" si="5"/>
        <v>0</v>
      </c>
      <c r="L43" s="21"/>
      <c r="M43" s="156" t="s">
        <v>82</v>
      </c>
      <c r="AB43" s="171"/>
      <c r="AC43" s="171"/>
      <c r="AD43" s="171"/>
      <c r="AE43" s="171"/>
      <c r="AF43" s="171"/>
      <c r="AG43" s="171"/>
      <c r="AH43" s="171"/>
      <c r="AI43" s="171"/>
      <c r="AJ43" s="171"/>
    </row>
    <row r="44" spans="2:36" x14ac:dyDescent="0.2">
      <c r="B44" s="150" t="s">
        <v>108</v>
      </c>
      <c r="C44" s="20" t="s">
        <v>92</v>
      </c>
      <c r="D44" s="151">
        <f>+'Teléfono SAM'!G227</f>
        <v>0</v>
      </c>
      <c r="E44" s="346">
        <v>149999</v>
      </c>
      <c r="F44" s="152">
        <f t="shared" si="3"/>
        <v>123966.11570247934</v>
      </c>
      <c r="G44" s="153">
        <v>0.21</v>
      </c>
      <c r="H44" s="292">
        <f t="shared" si="4"/>
        <v>123966.11570247934</v>
      </c>
      <c r="I44" s="152"/>
      <c r="J44" s="155">
        <f>+'Teléfono SAM'!$J$2</f>
        <v>0</v>
      </c>
      <c r="K44" s="154">
        <f t="shared" si="5"/>
        <v>0</v>
      </c>
      <c r="L44" s="21"/>
      <c r="M44" s="156" t="s">
        <v>83</v>
      </c>
      <c r="AB44" s="171"/>
      <c r="AC44" s="171"/>
      <c r="AD44" s="171"/>
      <c r="AE44" s="171"/>
      <c r="AF44" s="171"/>
      <c r="AG44" s="171"/>
      <c r="AH44" s="171"/>
      <c r="AI44" s="171"/>
      <c r="AJ44" s="171"/>
    </row>
    <row r="45" spans="2:36" x14ac:dyDescent="0.2">
      <c r="B45" s="150" t="s">
        <v>302</v>
      </c>
      <c r="C45" s="20" t="s">
        <v>313</v>
      </c>
      <c r="D45" s="151">
        <f>+'Teléfono SAM'!K227</f>
        <v>0</v>
      </c>
      <c r="E45" s="346">
        <v>194999</v>
      </c>
      <c r="F45" s="152">
        <f t="shared" si="3"/>
        <v>161156.19834710745</v>
      </c>
      <c r="G45" s="153">
        <v>0.21</v>
      </c>
      <c r="H45" s="292">
        <f t="shared" si="4"/>
        <v>161156.19834710745</v>
      </c>
      <c r="I45" s="152"/>
      <c r="J45" s="155">
        <f>+'Teléfono SAM'!$J$2</f>
        <v>0</v>
      </c>
      <c r="K45" s="154">
        <f t="shared" si="5"/>
        <v>0</v>
      </c>
      <c r="L45" s="21"/>
      <c r="M45" s="156" t="s">
        <v>306</v>
      </c>
      <c r="AB45" s="171"/>
      <c r="AC45" s="171"/>
      <c r="AD45" s="171"/>
      <c r="AE45" s="171"/>
      <c r="AF45" s="171"/>
      <c r="AG45" s="171"/>
      <c r="AH45" s="171"/>
      <c r="AI45" s="171"/>
      <c r="AJ45" s="171"/>
    </row>
    <row r="46" spans="2:36" x14ac:dyDescent="0.2">
      <c r="B46" s="150" t="s">
        <v>303</v>
      </c>
      <c r="C46" s="20" t="s">
        <v>314</v>
      </c>
      <c r="D46" s="151">
        <f>+'Teléfono SAM'!L227</f>
        <v>0</v>
      </c>
      <c r="E46" s="346">
        <v>194999</v>
      </c>
      <c r="F46" s="152">
        <f t="shared" si="3"/>
        <v>161156.19834710745</v>
      </c>
      <c r="G46" s="153">
        <v>0.21</v>
      </c>
      <c r="H46" s="292">
        <f t="shared" si="4"/>
        <v>161156.19834710745</v>
      </c>
      <c r="I46" s="152"/>
      <c r="J46" s="155">
        <f>+'Teléfono SAM'!$J$2</f>
        <v>0</v>
      </c>
      <c r="K46" s="154">
        <f t="shared" si="5"/>
        <v>0</v>
      </c>
      <c r="L46" s="21"/>
      <c r="M46" s="156" t="s">
        <v>307</v>
      </c>
      <c r="AB46" s="171"/>
      <c r="AC46" s="171"/>
      <c r="AD46" s="171"/>
      <c r="AE46" s="171"/>
      <c r="AF46" s="171"/>
      <c r="AG46" s="171"/>
      <c r="AH46" s="171"/>
      <c r="AI46" s="171"/>
      <c r="AJ46" s="171"/>
    </row>
    <row r="47" spans="2:36" x14ac:dyDescent="0.2">
      <c r="B47" s="150" t="s">
        <v>304</v>
      </c>
      <c r="C47" s="20" t="s">
        <v>315</v>
      </c>
      <c r="D47" s="151">
        <f>+'Teléfono SAM'!M227</f>
        <v>0</v>
      </c>
      <c r="E47" s="346">
        <v>194999</v>
      </c>
      <c r="F47" s="152">
        <f t="shared" si="3"/>
        <v>161156.19834710745</v>
      </c>
      <c r="G47" s="153">
        <v>0.21</v>
      </c>
      <c r="H47" s="292">
        <f t="shared" si="4"/>
        <v>161156.19834710745</v>
      </c>
      <c r="I47" s="152"/>
      <c r="J47" s="155">
        <f>+'Teléfono SAM'!$J$2</f>
        <v>0</v>
      </c>
      <c r="K47" s="154">
        <f t="shared" si="5"/>
        <v>0</v>
      </c>
      <c r="L47" s="21"/>
      <c r="M47" s="156" t="s">
        <v>308</v>
      </c>
      <c r="AB47" s="171"/>
      <c r="AC47" s="171"/>
      <c r="AD47" s="171"/>
      <c r="AE47" s="171"/>
      <c r="AF47" s="171"/>
      <c r="AG47" s="171"/>
      <c r="AH47" s="171"/>
      <c r="AI47" s="171"/>
      <c r="AJ47" s="171"/>
    </row>
    <row r="48" spans="2:36" x14ac:dyDescent="0.2">
      <c r="B48" s="170" t="s">
        <v>305</v>
      </c>
      <c r="C48" s="171" t="s">
        <v>316</v>
      </c>
      <c r="D48" s="151">
        <f>+'Teléfono SAM'!N227</f>
        <v>0</v>
      </c>
      <c r="E48" s="346">
        <v>194999</v>
      </c>
      <c r="F48" s="152">
        <f t="shared" si="3"/>
        <v>161156.19834710745</v>
      </c>
      <c r="G48" s="153">
        <v>0.21</v>
      </c>
      <c r="H48" s="292">
        <f t="shared" si="4"/>
        <v>161156.19834710745</v>
      </c>
      <c r="I48" s="152"/>
      <c r="J48" s="155">
        <f>+'Teléfono SAM'!$J$2</f>
        <v>0</v>
      </c>
      <c r="K48" s="154">
        <f t="shared" si="5"/>
        <v>0</v>
      </c>
      <c r="L48" s="21"/>
      <c r="M48" s="156" t="s">
        <v>309</v>
      </c>
      <c r="AB48" s="171"/>
      <c r="AC48" s="171"/>
      <c r="AD48" s="171"/>
      <c r="AE48" s="171"/>
      <c r="AF48" s="171"/>
      <c r="AG48" s="171"/>
      <c r="AH48" s="171"/>
      <c r="AI48" s="171"/>
      <c r="AJ48" s="171"/>
    </row>
    <row r="49" spans="2:36" x14ac:dyDescent="0.2">
      <c r="B49" s="170" t="s">
        <v>125</v>
      </c>
      <c r="C49" s="171" t="s">
        <v>126</v>
      </c>
      <c r="D49" s="151">
        <f>+'Teléfono SAM'!D256</f>
        <v>0</v>
      </c>
      <c r="E49" s="346">
        <v>134999</v>
      </c>
      <c r="F49" s="152">
        <f t="shared" si="3"/>
        <v>111569.42148760331</v>
      </c>
      <c r="G49" s="153">
        <v>0.21</v>
      </c>
      <c r="H49" s="292">
        <f t="shared" si="4"/>
        <v>111569.42148760331</v>
      </c>
      <c r="I49" s="152"/>
      <c r="J49" s="155">
        <f>+'Teléfono SAM'!$J$2</f>
        <v>0</v>
      </c>
      <c r="K49" s="154">
        <f t="shared" si="5"/>
        <v>0</v>
      </c>
      <c r="L49" s="21"/>
      <c r="M49" s="156" t="s">
        <v>155</v>
      </c>
      <c r="AB49" s="171"/>
      <c r="AC49" s="171"/>
      <c r="AD49" s="171"/>
      <c r="AE49" s="171"/>
      <c r="AF49" s="171"/>
      <c r="AG49" s="171"/>
      <c r="AH49" s="171"/>
      <c r="AI49" s="171"/>
      <c r="AJ49" s="171"/>
    </row>
    <row r="50" spans="2:36" x14ac:dyDescent="0.2">
      <c r="B50" s="170" t="s">
        <v>148</v>
      </c>
      <c r="C50" s="171" t="s">
        <v>39</v>
      </c>
      <c r="D50" s="151">
        <f>+'Teléfono SAM'!E256</f>
        <v>0</v>
      </c>
      <c r="E50" s="346">
        <v>134999</v>
      </c>
      <c r="F50" s="152">
        <f t="shared" si="3"/>
        <v>111569.42148760331</v>
      </c>
      <c r="G50" s="153">
        <v>0.21</v>
      </c>
      <c r="H50" s="292">
        <f t="shared" si="4"/>
        <v>111569.42148760331</v>
      </c>
      <c r="I50" s="152"/>
      <c r="J50" s="155">
        <f>+'Teléfono SAM'!$J$2</f>
        <v>0</v>
      </c>
      <c r="K50" s="154">
        <f t="shared" si="5"/>
        <v>0</v>
      </c>
      <c r="L50" s="21"/>
      <c r="M50" s="156" t="s">
        <v>156</v>
      </c>
      <c r="AB50" s="171"/>
      <c r="AC50" s="171"/>
      <c r="AD50" s="171"/>
      <c r="AE50" s="171"/>
      <c r="AF50" s="171"/>
      <c r="AG50" s="171"/>
      <c r="AH50" s="171"/>
      <c r="AI50" s="171"/>
      <c r="AJ50" s="171"/>
    </row>
    <row r="51" spans="2:36" x14ac:dyDescent="0.2">
      <c r="B51" s="170" t="s">
        <v>180</v>
      </c>
      <c r="C51" s="171" t="s">
        <v>181</v>
      </c>
      <c r="D51" s="151">
        <f>+'Teléfono SAM'!F256</f>
        <v>0</v>
      </c>
      <c r="E51" s="346">
        <v>134999</v>
      </c>
      <c r="F51" s="152">
        <f t="shared" si="3"/>
        <v>111569.42148760331</v>
      </c>
      <c r="G51" s="153">
        <v>0.21</v>
      </c>
      <c r="H51" s="292">
        <f t="shared" si="4"/>
        <v>111569.42148760331</v>
      </c>
      <c r="I51" s="152"/>
      <c r="J51" s="155">
        <f>+'Teléfono SAM'!$J$2</f>
        <v>0</v>
      </c>
      <c r="K51" s="154">
        <f t="shared" si="5"/>
        <v>0</v>
      </c>
      <c r="L51" s="21"/>
      <c r="M51" s="158" t="s">
        <v>182</v>
      </c>
      <c r="AB51" s="171"/>
      <c r="AC51" s="171"/>
      <c r="AD51" s="171"/>
      <c r="AE51" s="171"/>
      <c r="AF51" s="171"/>
      <c r="AG51" s="171"/>
      <c r="AH51" s="171"/>
      <c r="AI51" s="171"/>
      <c r="AJ51" s="171"/>
    </row>
    <row r="52" spans="2:36" x14ac:dyDescent="0.2">
      <c r="B52" s="170" t="s">
        <v>184</v>
      </c>
      <c r="C52" s="171" t="s">
        <v>40</v>
      </c>
      <c r="D52" s="151">
        <f>+'Teléfono SAM'!G256</f>
        <v>0</v>
      </c>
      <c r="E52" s="346">
        <v>134999</v>
      </c>
      <c r="F52" s="152">
        <f t="shared" si="3"/>
        <v>111569.42148760331</v>
      </c>
      <c r="G52" s="153">
        <v>0.21</v>
      </c>
      <c r="H52" s="292">
        <f t="shared" si="4"/>
        <v>111569.42148760331</v>
      </c>
      <c r="I52" s="152"/>
      <c r="J52" s="155">
        <f>+'Teléfono SAM'!$J$2</f>
        <v>0</v>
      </c>
      <c r="K52" s="154">
        <f t="shared" si="5"/>
        <v>0</v>
      </c>
      <c r="L52" s="21"/>
      <c r="M52" s="158" t="s">
        <v>183</v>
      </c>
      <c r="AB52" s="171"/>
      <c r="AC52" s="171"/>
      <c r="AD52" s="171"/>
      <c r="AE52" s="171"/>
      <c r="AF52" s="171"/>
      <c r="AG52" s="171"/>
      <c r="AH52" s="171"/>
      <c r="AI52" s="171"/>
      <c r="AJ52" s="171"/>
    </row>
    <row r="53" spans="2:36" x14ac:dyDescent="0.2">
      <c r="B53" s="170" t="s">
        <v>567</v>
      </c>
      <c r="C53" s="171" t="s">
        <v>582</v>
      </c>
      <c r="D53" s="151">
        <f>+'Teléfono SAM'!K256</f>
        <v>0</v>
      </c>
      <c r="E53" s="346">
        <v>159999</v>
      </c>
      <c r="F53" s="152">
        <f t="shared" si="3"/>
        <v>132230.57851239669</v>
      </c>
      <c r="G53" s="153">
        <v>0.21</v>
      </c>
      <c r="H53" s="292">
        <f t="shared" si="4"/>
        <v>132230.57851239669</v>
      </c>
      <c r="I53" s="152"/>
      <c r="J53" s="155">
        <f>+'Teléfono SAM'!$J$2</f>
        <v>0</v>
      </c>
      <c r="K53" s="154">
        <f t="shared" si="5"/>
        <v>0</v>
      </c>
      <c r="L53" s="21"/>
      <c r="M53" s="158" t="s">
        <v>571</v>
      </c>
      <c r="AB53" s="171"/>
      <c r="AC53" s="171"/>
      <c r="AD53" s="171"/>
      <c r="AE53" s="171"/>
      <c r="AF53" s="171"/>
      <c r="AG53" s="171"/>
      <c r="AH53" s="171"/>
      <c r="AI53" s="171"/>
      <c r="AJ53" s="171"/>
    </row>
    <row r="54" spans="2:36" x14ac:dyDescent="0.2">
      <c r="B54" s="170" t="s">
        <v>568</v>
      </c>
      <c r="C54" s="171" t="s">
        <v>583</v>
      </c>
      <c r="D54" s="151">
        <f>+'Teléfono SAM'!L256</f>
        <v>0</v>
      </c>
      <c r="E54" s="346">
        <v>159999</v>
      </c>
      <c r="F54" s="152">
        <f t="shared" si="3"/>
        <v>132230.57851239669</v>
      </c>
      <c r="G54" s="153">
        <v>0.21</v>
      </c>
      <c r="H54" s="292">
        <f t="shared" si="4"/>
        <v>132230.57851239669</v>
      </c>
      <c r="I54" s="152"/>
      <c r="J54" s="155">
        <f>+'Teléfono SAM'!$J$2</f>
        <v>0</v>
      </c>
      <c r="K54" s="154">
        <f t="shared" si="5"/>
        <v>0</v>
      </c>
      <c r="L54" s="21"/>
      <c r="M54" s="158" t="s">
        <v>572</v>
      </c>
      <c r="AB54" s="171"/>
      <c r="AC54" s="171"/>
      <c r="AD54" s="171"/>
      <c r="AE54" s="171"/>
      <c r="AF54" s="171"/>
      <c r="AG54" s="171"/>
      <c r="AH54" s="171"/>
      <c r="AI54" s="171"/>
      <c r="AJ54" s="171"/>
    </row>
    <row r="55" spans="2:36" x14ac:dyDescent="0.2">
      <c r="B55" s="170" t="s">
        <v>569</v>
      </c>
      <c r="C55" s="171" t="s">
        <v>584</v>
      </c>
      <c r="D55" s="151">
        <f>+'Teléfono SAM'!M256</f>
        <v>0</v>
      </c>
      <c r="E55" s="346">
        <v>159999</v>
      </c>
      <c r="F55" s="152">
        <f t="shared" si="3"/>
        <v>132230.57851239669</v>
      </c>
      <c r="G55" s="153">
        <v>0.21</v>
      </c>
      <c r="H55" s="292">
        <f t="shared" si="4"/>
        <v>132230.57851239669</v>
      </c>
      <c r="I55" s="152"/>
      <c r="J55" s="155">
        <f>+'Teléfono SAM'!$J$2</f>
        <v>0</v>
      </c>
      <c r="K55" s="154">
        <f t="shared" si="5"/>
        <v>0</v>
      </c>
      <c r="L55" s="21"/>
      <c r="M55" s="158" t="s">
        <v>573</v>
      </c>
      <c r="AB55" s="171"/>
      <c r="AC55" s="171"/>
      <c r="AD55" s="171"/>
      <c r="AE55" s="171"/>
      <c r="AF55" s="171"/>
      <c r="AG55" s="171"/>
      <c r="AH55" s="171"/>
      <c r="AI55" s="171"/>
      <c r="AJ55" s="171"/>
    </row>
    <row r="56" spans="2:36" x14ac:dyDescent="0.2">
      <c r="B56" s="170" t="s">
        <v>570</v>
      </c>
      <c r="C56" s="171" t="s">
        <v>585</v>
      </c>
      <c r="D56" s="151">
        <f>+'Teléfono SAM'!N256</f>
        <v>0</v>
      </c>
      <c r="E56" s="346">
        <v>159999</v>
      </c>
      <c r="F56" s="152">
        <f t="shared" si="3"/>
        <v>132230.57851239669</v>
      </c>
      <c r="G56" s="153">
        <v>0.21</v>
      </c>
      <c r="H56" s="292">
        <f t="shared" si="4"/>
        <v>132230.57851239669</v>
      </c>
      <c r="I56" s="152"/>
      <c r="J56" s="155">
        <f>+'Teléfono SAM'!$J$2</f>
        <v>0</v>
      </c>
      <c r="K56" s="154">
        <f t="shared" si="5"/>
        <v>0</v>
      </c>
      <c r="L56" s="21"/>
      <c r="M56" s="158" t="s">
        <v>574</v>
      </c>
      <c r="AB56" s="171"/>
      <c r="AC56" s="171"/>
      <c r="AD56" s="171"/>
      <c r="AE56" s="171"/>
      <c r="AF56" s="171"/>
      <c r="AG56" s="171"/>
      <c r="AH56" s="171"/>
      <c r="AI56" s="171"/>
      <c r="AJ56" s="171"/>
    </row>
    <row r="57" spans="2:36" x14ac:dyDescent="0.2">
      <c r="B57" s="170" t="s">
        <v>416</v>
      </c>
      <c r="C57" s="171" t="s">
        <v>425</v>
      </c>
      <c r="D57" s="151">
        <f>+'Teléfono SAM'!D284</f>
        <v>0</v>
      </c>
      <c r="E57" s="346">
        <v>136999</v>
      </c>
      <c r="F57" s="152">
        <f t="shared" si="3"/>
        <v>113222.31404958678</v>
      </c>
      <c r="G57" s="153">
        <v>0.21</v>
      </c>
      <c r="H57" s="157">
        <f t="shared" si="4"/>
        <v>113222.31404958678</v>
      </c>
      <c r="I57" s="152"/>
      <c r="J57" s="155">
        <f>+'Teléfono SAM'!$J$2</f>
        <v>0</v>
      </c>
      <c r="K57" s="154">
        <f t="shared" si="5"/>
        <v>0</v>
      </c>
      <c r="L57" s="21"/>
      <c r="M57" s="156" t="s">
        <v>421</v>
      </c>
      <c r="AB57" s="171"/>
      <c r="AC57" s="171"/>
      <c r="AD57" s="171"/>
      <c r="AE57" s="171"/>
      <c r="AF57" s="171"/>
      <c r="AG57" s="171"/>
      <c r="AH57" s="171"/>
      <c r="AI57" s="171"/>
      <c r="AJ57" s="171"/>
    </row>
    <row r="58" spans="2:36" x14ac:dyDescent="0.2">
      <c r="B58" s="170" t="s">
        <v>417</v>
      </c>
      <c r="C58" s="171" t="s">
        <v>426</v>
      </c>
      <c r="D58" s="151">
        <f>+'Teléfono SAM'!E284</f>
        <v>0</v>
      </c>
      <c r="E58" s="346">
        <v>136999</v>
      </c>
      <c r="F58" s="152">
        <f t="shared" si="3"/>
        <v>113222.31404958678</v>
      </c>
      <c r="G58" s="153">
        <v>0.21</v>
      </c>
      <c r="H58" s="157">
        <f t="shared" si="4"/>
        <v>113222.31404958678</v>
      </c>
      <c r="I58" s="152"/>
      <c r="J58" s="155">
        <f>+'Teléfono SAM'!$J$2</f>
        <v>0</v>
      </c>
      <c r="K58" s="154">
        <f t="shared" si="5"/>
        <v>0</v>
      </c>
      <c r="L58" s="21"/>
      <c r="M58" s="156" t="s">
        <v>422</v>
      </c>
      <c r="AB58" s="171"/>
      <c r="AC58" s="171"/>
      <c r="AD58" s="171"/>
      <c r="AE58" s="171"/>
      <c r="AF58" s="171"/>
      <c r="AG58" s="171"/>
      <c r="AH58" s="171"/>
      <c r="AI58" s="171"/>
      <c r="AJ58" s="171"/>
    </row>
    <row r="59" spans="2:36" x14ac:dyDescent="0.2">
      <c r="B59" s="170" t="s">
        <v>418</v>
      </c>
      <c r="C59" s="171" t="s">
        <v>427</v>
      </c>
      <c r="D59" s="151">
        <f>+'Teléfono SAM'!F284</f>
        <v>0</v>
      </c>
      <c r="E59" s="346">
        <v>136999</v>
      </c>
      <c r="F59" s="152">
        <f t="shared" si="3"/>
        <v>113222.31404958678</v>
      </c>
      <c r="G59" s="153">
        <v>0.21</v>
      </c>
      <c r="H59" s="157">
        <f t="shared" si="4"/>
        <v>113222.31404958678</v>
      </c>
      <c r="I59" s="152"/>
      <c r="J59" s="155">
        <f>+'Teléfono SAM'!$J$2</f>
        <v>0</v>
      </c>
      <c r="K59" s="154">
        <f t="shared" si="5"/>
        <v>0</v>
      </c>
      <c r="L59" s="21"/>
      <c r="M59" s="156" t="s">
        <v>423</v>
      </c>
      <c r="AB59" s="171"/>
      <c r="AC59" s="171"/>
      <c r="AD59" s="171"/>
      <c r="AE59" s="171"/>
      <c r="AF59" s="171"/>
      <c r="AG59" s="171"/>
      <c r="AH59" s="171"/>
      <c r="AI59" s="171"/>
      <c r="AJ59" s="171"/>
    </row>
    <row r="60" spans="2:36" x14ac:dyDescent="0.2">
      <c r="B60" s="170" t="s">
        <v>419</v>
      </c>
      <c r="C60" s="171" t="s">
        <v>428</v>
      </c>
      <c r="D60" s="151">
        <f>+'Teléfono SAM'!G284</f>
        <v>0</v>
      </c>
      <c r="E60" s="346">
        <v>136999</v>
      </c>
      <c r="F60" s="152">
        <f t="shared" si="3"/>
        <v>113222.31404958678</v>
      </c>
      <c r="G60" s="153">
        <v>0.21</v>
      </c>
      <c r="H60" s="157">
        <f t="shared" si="4"/>
        <v>113222.31404958678</v>
      </c>
      <c r="I60" s="152"/>
      <c r="J60" s="155">
        <f>+'Teléfono SAM'!$J$2</f>
        <v>0</v>
      </c>
      <c r="K60" s="154">
        <f t="shared" si="5"/>
        <v>0</v>
      </c>
      <c r="L60" s="21"/>
      <c r="M60" s="156" t="s">
        <v>424</v>
      </c>
      <c r="AB60" s="171"/>
      <c r="AC60" s="171"/>
      <c r="AD60" s="171"/>
      <c r="AE60" s="171"/>
      <c r="AF60" s="171"/>
      <c r="AG60" s="171"/>
      <c r="AH60" s="171"/>
      <c r="AI60" s="171"/>
      <c r="AJ60" s="171"/>
    </row>
    <row r="61" spans="2:36" x14ac:dyDescent="0.2">
      <c r="B61" s="170" t="s">
        <v>280</v>
      </c>
      <c r="C61" s="171" t="s">
        <v>288</v>
      </c>
      <c r="D61" s="151">
        <f>+'Teléfono SAM'!D312</f>
        <v>0</v>
      </c>
      <c r="E61" s="346">
        <v>124999</v>
      </c>
      <c r="F61" s="152">
        <f t="shared" si="3"/>
        <v>103304.95867768595</v>
      </c>
      <c r="G61" s="153">
        <v>0.21</v>
      </c>
      <c r="H61" s="157">
        <f t="shared" si="4"/>
        <v>103304.95867768595</v>
      </c>
      <c r="I61" s="152"/>
      <c r="J61" s="155">
        <f>+'Teléfono SAM'!$J$2</f>
        <v>0</v>
      </c>
      <c r="K61" s="154">
        <f t="shared" si="5"/>
        <v>0</v>
      </c>
      <c r="L61" s="21"/>
      <c r="M61" s="158" t="s">
        <v>284</v>
      </c>
      <c r="AB61" s="171"/>
      <c r="AC61" s="171"/>
      <c r="AD61" s="171"/>
      <c r="AE61" s="171"/>
      <c r="AF61" s="171"/>
      <c r="AG61" s="171"/>
      <c r="AH61" s="171"/>
      <c r="AI61" s="171"/>
      <c r="AJ61" s="171"/>
    </row>
    <row r="62" spans="2:36" x14ac:dyDescent="0.2">
      <c r="B62" s="170" t="s">
        <v>281</v>
      </c>
      <c r="C62" s="171" t="s">
        <v>289</v>
      </c>
      <c r="D62" s="151">
        <f>+'Teléfono SAM'!E312</f>
        <v>0</v>
      </c>
      <c r="E62" s="346">
        <v>124999</v>
      </c>
      <c r="F62" s="152">
        <f t="shared" si="3"/>
        <v>103304.95867768595</v>
      </c>
      <c r="G62" s="153">
        <v>0.21</v>
      </c>
      <c r="H62" s="157">
        <f t="shared" si="4"/>
        <v>103304.95867768595</v>
      </c>
      <c r="I62" s="152"/>
      <c r="J62" s="155">
        <f>+'Teléfono SAM'!$J$2</f>
        <v>0</v>
      </c>
      <c r="K62" s="154">
        <f t="shared" si="5"/>
        <v>0</v>
      </c>
      <c r="L62" s="21"/>
      <c r="M62" s="158" t="s">
        <v>285</v>
      </c>
      <c r="AB62" s="171"/>
      <c r="AC62" s="171"/>
      <c r="AD62" s="171"/>
      <c r="AE62" s="171"/>
      <c r="AF62" s="171"/>
      <c r="AG62" s="171"/>
      <c r="AH62" s="171"/>
      <c r="AI62" s="171"/>
      <c r="AJ62" s="171"/>
    </row>
    <row r="63" spans="2:36" x14ac:dyDescent="0.2">
      <c r="B63" s="170" t="s">
        <v>282</v>
      </c>
      <c r="C63" s="171" t="s">
        <v>288</v>
      </c>
      <c r="D63" s="151">
        <f>+'Teléfono SAM'!F312</f>
        <v>0</v>
      </c>
      <c r="E63" s="346">
        <v>124999</v>
      </c>
      <c r="F63" s="152">
        <f t="shared" si="3"/>
        <v>103304.95867768595</v>
      </c>
      <c r="G63" s="153">
        <v>0.21</v>
      </c>
      <c r="H63" s="157">
        <f t="shared" si="4"/>
        <v>103304.95867768595</v>
      </c>
      <c r="I63" s="152"/>
      <c r="J63" s="155">
        <f>+'Teléfono SAM'!$J$2</f>
        <v>0</v>
      </c>
      <c r="K63" s="154">
        <f t="shared" si="5"/>
        <v>0</v>
      </c>
      <c r="L63" s="21"/>
      <c r="M63" s="158" t="s">
        <v>286</v>
      </c>
      <c r="AB63" s="171"/>
      <c r="AC63" s="171"/>
      <c r="AD63" s="171"/>
      <c r="AE63" s="171"/>
      <c r="AF63" s="171"/>
      <c r="AG63" s="171"/>
      <c r="AH63" s="171"/>
      <c r="AI63" s="171"/>
      <c r="AJ63" s="171"/>
    </row>
    <row r="64" spans="2:36" x14ac:dyDescent="0.2">
      <c r="B64" s="170" t="s">
        <v>283</v>
      </c>
      <c r="C64" s="171" t="s">
        <v>289</v>
      </c>
      <c r="D64" s="151">
        <f>+'Teléfono SAM'!G312</f>
        <v>0</v>
      </c>
      <c r="E64" s="346">
        <v>124999</v>
      </c>
      <c r="F64" s="152">
        <f t="shared" si="3"/>
        <v>103304.95867768595</v>
      </c>
      <c r="G64" s="153">
        <v>0.21</v>
      </c>
      <c r="H64" s="157">
        <f t="shared" si="4"/>
        <v>103304.95867768595</v>
      </c>
      <c r="I64" s="152"/>
      <c r="J64" s="155">
        <f>+'Teléfono SAM'!$J$2</f>
        <v>0</v>
      </c>
      <c r="K64" s="154">
        <f t="shared" si="5"/>
        <v>0</v>
      </c>
      <c r="L64" s="21"/>
      <c r="M64" s="158" t="s">
        <v>287</v>
      </c>
      <c r="AB64" s="171"/>
      <c r="AC64" s="171"/>
      <c r="AD64" s="171"/>
      <c r="AE64" s="171"/>
      <c r="AF64" s="171"/>
      <c r="AG64" s="171"/>
      <c r="AH64" s="171"/>
      <c r="AI64" s="171"/>
      <c r="AJ64" s="171"/>
    </row>
    <row r="65" spans="2:36" x14ac:dyDescent="0.2">
      <c r="B65" s="170" t="s">
        <v>487</v>
      </c>
      <c r="C65" s="171" t="s">
        <v>497</v>
      </c>
      <c r="D65" s="151">
        <f>+'Teléfono SAM'!D339</f>
        <v>0</v>
      </c>
      <c r="E65" s="346">
        <v>99999</v>
      </c>
      <c r="F65" s="159">
        <f t="shared" si="3"/>
        <v>82643.801652892565</v>
      </c>
      <c r="G65" s="153">
        <v>0.21</v>
      </c>
      <c r="H65" s="292">
        <f t="shared" si="4"/>
        <v>82643.801652892565</v>
      </c>
      <c r="I65" s="152"/>
      <c r="J65" s="155">
        <f>+'Teléfono SAM'!$J$2</f>
        <v>0</v>
      </c>
      <c r="K65" s="154">
        <f t="shared" si="5"/>
        <v>0</v>
      </c>
      <c r="L65" s="21"/>
      <c r="M65" s="156" t="s">
        <v>491</v>
      </c>
      <c r="AB65" s="171"/>
      <c r="AC65" s="171"/>
      <c r="AD65" s="171"/>
      <c r="AE65" s="171"/>
      <c r="AF65" s="171"/>
      <c r="AG65" s="171"/>
      <c r="AH65" s="171"/>
      <c r="AI65" s="171"/>
      <c r="AJ65" s="171"/>
    </row>
    <row r="66" spans="2:36" x14ac:dyDescent="0.2">
      <c r="B66" s="170" t="s">
        <v>488</v>
      </c>
      <c r="C66" s="171" t="s">
        <v>498</v>
      </c>
      <c r="D66" s="151">
        <f>+'Teléfono SAM'!E339</f>
        <v>0</v>
      </c>
      <c r="E66" s="346">
        <v>99999</v>
      </c>
      <c r="F66" s="159">
        <f t="shared" si="3"/>
        <v>82643.801652892565</v>
      </c>
      <c r="G66" s="153">
        <v>0.21</v>
      </c>
      <c r="H66" s="292">
        <f t="shared" si="4"/>
        <v>82643.801652892565</v>
      </c>
      <c r="I66" s="152"/>
      <c r="J66" s="155">
        <f>+'Teléfono SAM'!$J$2</f>
        <v>0</v>
      </c>
      <c r="K66" s="154">
        <f t="shared" si="5"/>
        <v>0</v>
      </c>
      <c r="L66" s="21"/>
      <c r="M66" s="156" t="s">
        <v>492</v>
      </c>
      <c r="AB66" s="171"/>
      <c r="AC66" s="171"/>
      <c r="AD66" s="171"/>
      <c r="AE66" s="171"/>
      <c r="AF66" s="171"/>
      <c r="AG66" s="171"/>
      <c r="AH66" s="171"/>
      <c r="AI66" s="171"/>
      <c r="AJ66" s="171"/>
    </row>
    <row r="67" spans="2:36" x14ac:dyDescent="0.2">
      <c r="B67" s="170" t="s">
        <v>489</v>
      </c>
      <c r="C67" s="171" t="s">
        <v>499</v>
      </c>
      <c r="D67" s="151">
        <f>+'Teléfono SAM'!F339</f>
        <v>0</v>
      </c>
      <c r="E67" s="346">
        <v>99999</v>
      </c>
      <c r="F67" s="159">
        <f t="shared" si="3"/>
        <v>82643.801652892565</v>
      </c>
      <c r="G67" s="153">
        <v>0.21</v>
      </c>
      <c r="H67" s="292">
        <f t="shared" si="4"/>
        <v>82643.801652892565</v>
      </c>
      <c r="I67" s="152"/>
      <c r="J67" s="155">
        <f>+'Teléfono SAM'!$J$2</f>
        <v>0</v>
      </c>
      <c r="K67" s="154">
        <f t="shared" si="5"/>
        <v>0</v>
      </c>
      <c r="L67" s="21"/>
      <c r="M67" s="156" t="s">
        <v>493</v>
      </c>
      <c r="AB67" s="171"/>
      <c r="AC67" s="171"/>
      <c r="AD67" s="171"/>
      <c r="AE67" s="171"/>
      <c r="AF67" s="171"/>
      <c r="AG67" s="171"/>
      <c r="AH67" s="171"/>
      <c r="AI67" s="171"/>
      <c r="AJ67" s="171"/>
    </row>
    <row r="68" spans="2:36" x14ac:dyDescent="0.2">
      <c r="B68" s="254" t="s">
        <v>490</v>
      </c>
      <c r="C68" s="255" t="s">
        <v>500</v>
      </c>
      <c r="D68" s="168">
        <f>+'Teléfono SAM'!G339</f>
        <v>0</v>
      </c>
      <c r="E68" s="347">
        <v>99999</v>
      </c>
      <c r="F68" s="162">
        <f t="shared" si="3"/>
        <v>82643.801652892565</v>
      </c>
      <c r="G68" s="163">
        <v>0.21</v>
      </c>
      <c r="H68" s="293">
        <f t="shared" si="4"/>
        <v>82643.801652892565</v>
      </c>
      <c r="I68" s="165"/>
      <c r="J68" s="166">
        <f>+'Teléfono SAM'!$J$2</f>
        <v>0</v>
      </c>
      <c r="K68" s="164">
        <f t="shared" si="5"/>
        <v>0</v>
      </c>
      <c r="L68" s="291"/>
      <c r="M68" s="335" t="s">
        <v>494</v>
      </c>
      <c r="AB68" s="171"/>
      <c r="AC68" s="171"/>
      <c r="AD68" s="171"/>
      <c r="AE68" s="171"/>
      <c r="AF68" s="171"/>
      <c r="AG68" s="171"/>
      <c r="AH68" s="171"/>
      <c r="AI68" s="171"/>
      <c r="AJ68" s="171"/>
    </row>
    <row r="69" spans="2:36" x14ac:dyDescent="0.2">
      <c r="B69" s="170" t="s">
        <v>130</v>
      </c>
      <c r="C69" s="171" t="s">
        <v>136</v>
      </c>
      <c r="D69" s="151">
        <f>+'Teléfono SAM'!D368</f>
        <v>0</v>
      </c>
      <c r="E69" s="346">
        <v>75999</v>
      </c>
      <c r="F69" s="159">
        <f t="shared" si="3"/>
        <v>62809.090909090912</v>
      </c>
      <c r="G69" s="153">
        <v>0.21</v>
      </c>
      <c r="H69" s="292">
        <f t="shared" si="4"/>
        <v>62809.090909090912</v>
      </c>
      <c r="I69" s="152"/>
      <c r="J69" s="155">
        <f>+'Teléfono SAM'!$J$4</f>
        <v>0</v>
      </c>
      <c r="K69" s="154">
        <f t="shared" si="5"/>
        <v>0</v>
      </c>
      <c r="L69" s="21"/>
      <c r="M69" s="156" t="s">
        <v>157</v>
      </c>
      <c r="AB69" s="171"/>
      <c r="AC69" s="171"/>
      <c r="AD69" s="171"/>
      <c r="AE69" s="171"/>
      <c r="AF69" s="171"/>
      <c r="AG69" s="171"/>
      <c r="AH69" s="171"/>
      <c r="AI69" s="171"/>
      <c r="AJ69" s="171"/>
    </row>
    <row r="70" spans="2:36" x14ac:dyDescent="0.2">
      <c r="B70" s="170" t="s">
        <v>131</v>
      </c>
      <c r="C70" s="171" t="s">
        <v>137</v>
      </c>
      <c r="D70" s="151">
        <f>+'Teléfono SAM'!E368</f>
        <v>0</v>
      </c>
      <c r="E70" s="346">
        <v>75999</v>
      </c>
      <c r="F70" s="159">
        <f t="shared" ref="F70:F101" si="6">+E70/(1+G70)</f>
        <v>62809.090909090912</v>
      </c>
      <c r="G70" s="153">
        <v>0.21</v>
      </c>
      <c r="H70" s="292">
        <f t="shared" ref="H70:H101" si="7">+((E70/(1+G70)/(1+J70)))</f>
        <v>62809.090909090912</v>
      </c>
      <c r="I70" s="152"/>
      <c r="J70" s="155">
        <f>+'Teléfono SAM'!$J$4</f>
        <v>0</v>
      </c>
      <c r="K70" s="154">
        <f t="shared" ref="K70:K101" si="8">+H70*D70</f>
        <v>0</v>
      </c>
      <c r="L70" s="21"/>
      <c r="M70" s="156" t="s">
        <v>158</v>
      </c>
      <c r="AB70" s="171"/>
      <c r="AC70" s="171"/>
      <c r="AD70" s="171"/>
      <c r="AE70" s="171"/>
      <c r="AF70" s="171"/>
      <c r="AG70" s="171"/>
      <c r="AH70" s="171"/>
      <c r="AI70" s="171"/>
      <c r="AJ70" s="171"/>
    </row>
    <row r="71" spans="2:36" x14ac:dyDescent="0.2">
      <c r="B71" s="170" t="s">
        <v>132</v>
      </c>
      <c r="C71" s="171" t="s">
        <v>138</v>
      </c>
      <c r="D71" s="151">
        <f>+'Teléfono SAM'!F368</f>
        <v>0</v>
      </c>
      <c r="E71" s="346">
        <v>75999</v>
      </c>
      <c r="F71" s="159">
        <f t="shared" si="6"/>
        <v>62809.090909090912</v>
      </c>
      <c r="G71" s="153">
        <v>0.21</v>
      </c>
      <c r="H71" s="292">
        <f t="shared" si="7"/>
        <v>62809.090909090912</v>
      </c>
      <c r="I71" s="152"/>
      <c r="J71" s="155">
        <f>+'Teléfono SAM'!$J$4</f>
        <v>0</v>
      </c>
      <c r="K71" s="154">
        <f t="shared" si="8"/>
        <v>0</v>
      </c>
      <c r="L71" s="21"/>
      <c r="M71" s="156" t="s">
        <v>159</v>
      </c>
      <c r="AB71" s="171"/>
      <c r="AC71" s="171"/>
      <c r="AD71" s="171"/>
      <c r="AE71" s="171"/>
      <c r="AF71" s="171"/>
      <c r="AG71" s="171"/>
      <c r="AH71" s="171"/>
      <c r="AI71" s="171"/>
      <c r="AJ71" s="171"/>
    </row>
    <row r="72" spans="2:36" x14ac:dyDescent="0.2">
      <c r="B72" s="170" t="s">
        <v>133</v>
      </c>
      <c r="C72" s="171" t="s">
        <v>139</v>
      </c>
      <c r="D72" s="151">
        <f>+'Teléfono SAM'!G368</f>
        <v>0</v>
      </c>
      <c r="E72" s="346">
        <v>75999</v>
      </c>
      <c r="F72" s="159">
        <f t="shared" si="6"/>
        <v>62809.090909090912</v>
      </c>
      <c r="G72" s="153">
        <v>0.21</v>
      </c>
      <c r="H72" s="292">
        <f t="shared" si="7"/>
        <v>62809.090909090912</v>
      </c>
      <c r="I72" s="152"/>
      <c r="J72" s="155">
        <f>+'Teléfono SAM'!$J$4</f>
        <v>0</v>
      </c>
      <c r="K72" s="154">
        <f t="shared" si="8"/>
        <v>0</v>
      </c>
      <c r="L72" s="21"/>
      <c r="M72" s="156" t="s">
        <v>160</v>
      </c>
      <c r="AB72" s="171"/>
      <c r="AC72" s="171"/>
      <c r="AD72" s="171"/>
      <c r="AE72" s="171"/>
      <c r="AF72" s="171"/>
      <c r="AG72" s="171"/>
      <c r="AH72" s="171"/>
      <c r="AI72" s="171"/>
      <c r="AJ72" s="171"/>
    </row>
    <row r="73" spans="2:36" x14ac:dyDescent="0.2">
      <c r="B73" s="337" t="s">
        <v>617</v>
      </c>
      <c r="C73" s="338" t="s">
        <v>592</v>
      </c>
      <c r="D73" s="151">
        <v>0</v>
      </c>
      <c r="E73" s="346">
        <v>75999</v>
      </c>
      <c r="F73" s="159">
        <f t="shared" si="6"/>
        <v>62809.090909090912</v>
      </c>
      <c r="G73" s="153">
        <v>0.21</v>
      </c>
      <c r="H73" s="292">
        <f t="shared" si="7"/>
        <v>62809.090909090912</v>
      </c>
      <c r="I73" s="152"/>
      <c r="J73" s="155">
        <f>+'Teléfono SAM'!$J$4</f>
        <v>0</v>
      </c>
      <c r="K73" s="154">
        <f t="shared" si="8"/>
        <v>0</v>
      </c>
      <c r="L73" s="21"/>
      <c r="M73" s="158" t="s">
        <v>593</v>
      </c>
      <c r="AB73" s="171"/>
      <c r="AC73" s="171"/>
      <c r="AD73" s="171"/>
      <c r="AE73" s="171"/>
      <c r="AF73" s="171"/>
      <c r="AG73" s="171"/>
      <c r="AH73" s="171"/>
      <c r="AI73" s="171"/>
      <c r="AJ73" s="171"/>
    </row>
    <row r="74" spans="2:36" x14ac:dyDescent="0.2">
      <c r="B74" s="170" t="s">
        <v>501</v>
      </c>
      <c r="C74" s="171" t="s">
        <v>508</v>
      </c>
      <c r="D74" s="151">
        <f>+'Teléfono SAM'!K368</f>
        <v>0</v>
      </c>
      <c r="E74" s="346">
        <v>81999</v>
      </c>
      <c r="F74" s="159">
        <f t="shared" si="6"/>
        <v>67767.768595041329</v>
      </c>
      <c r="G74" s="153">
        <v>0.21</v>
      </c>
      <c r="H74" s="292">
        <f t="shared" si="7"/>
        <v>67767.768595041329</v>
      </c>
      <c r="I74" s="152"/>
      <c r="J74" s="155">
        <f>+'Teléfono SAM'!$J$4</f>
        <v>0</v>
      </c>
      <c r="K74" s="154">
        <f t="shared" si="8"/>
        <v>0</v>
      </c>
      <c r="L74" s="21"/>
      <c r="M74" s="156" t="s">
        <v>504</v>
      </c>
      <c r="AB74" s="171"/>
      <c r="AC74" s="171"/>
      <c r="AD74" s="171"/>
      <c r="AE74" s="171"/>
      <c r="AF74" s="171"/>
      <c r="AG74" s="171"/>
      <c r="AH74" s="171"/>
      <c r="AI74" s="171"/>
      <c r="AJ74" s="171"/>
    </row>
    <row r="75" spans="2:36" x14ac:dyDescent="0.2">
      <c r="B75" s="170" t="s">
        <v>502</v>
      </c>
      <c r="C75" s="171" t="s">
        <v>509</v>
      </c>
      <c r="D75" s="151">
        <f>+'Teléfono SAM'!L368</f>
        <v>0</v>
      </c>
      <c r="E75" s="346">
        <v>81999</v>
      </c>
      <c r="F75" s="159">
        <f t="shared" si="6"/>
        <v>67767.768595041329</v>
      </c>
      <c r="G75" s="153">
        <v>0.21</v>
      </c>
      <c r="H75" s="292">
        <f t="shared" si="7"/>
        <v>67767.768595041329</v>
      </c>
      <c r="I75" s="152"/>
      <c r="J75" s="155">
        <f>+'Teléfono SAM'!$J$4</f>
        <v>0</v>
      </c>
      <c r="K75" s="154">
        <f t="shared" si="8"/>
        <v>0</v>
      </c>
      <c r="L75" s="21"/>
      <c r="M75" s="156" t="s">
        <v>505</v>
      </c>
      <c r="AB75" s="171"/>
      <c r="AC75" s="171"/>
      <c r="AD75" s="171"/>
      <c r="AE75" s="171"/>
      <c r="AF75" s="171"/>
      <c r="AG75" s="171"/>
      <c r="AH75" s="171"/>
      <c r="AI75" s="171"/>
      <c r="AJ75" s="171"/>
    </row>
    <row r="76" spans="2:36" x14ac:dyDescent="0.2">
      <c r="B76" s="170" t="s">
        <v>503</v>
      </c>
      <c r="C76" s="171" t="s">
        <v>510</v>
      </c>
      <c r="D76" s="151">
        <f>+'Teléfono SAM'!M368</f>
        <v>0</v>
      </c>
      <c r="E76" s="346">
        <v>81999</v>
      </c>
      <c r="F76" s="159">
        <f t="shared" si="6"/>
        <v>67767.768595041329</v>
      </c>
      <c r="G76" s="153">
        <v>0.21</v>
      </c>
      <c r="H76" s="292">
        <f t="shared" si="7"/>
        <v>67767.768595041329</v>
      </c>
      <c r="I76" s="152"/>
      <c r="J76" s="155">
        <f>+'Teléfono SAM'!$J$4</f>
        <v>0</v>
      </c>
      <c r="K76" s="154">
        <f t="shared" si="8"/>
        <v>0</v>
      </c>
      <c r="L76" s="21"/>
      <c r="M76" s="156" t="s">
        <v>506</v>
      </c>
      <c r="AB76" s="171"/>
      <c r="AC76" s="171"/>
      <c r="AD76" s="171"/>
      <c r="AE76" s="171"/>
      <c r="AF76" s="171"/>
      <c r="AG76" s="171"/>
      <c r="AH76" s="171"/>
      <c r="AI76" s="171"/>
      <c r="AJ76" s="171"/>
    </row>
    <row r="77" spans="2:36" x14ac:dyDescent="0.2">
      <c r="B77" s="170" t="s">
        <v>430</v>
      </c>
      <c r="C77" s="171" t="s">
        <v>432</v>
      </c>
      <c r="D77" s="151">
        <f>+'Teléfono SAM'!D395</f>
        <v>0</v>
      </c>
      <c r="E77" s="346">
        <v>74999</v>
      </c>
      <c r="F77" s="152">
        <f t="shared" si="6"/>
        <v>61982.644628099173</v>
      </c>
      <c r="G77" s="153">
        <v>0.21</v>
      </c>
      <c r="H77" s="292">
        <f t="shared" si="7"/>
        <v>61982.644628099173</v>
      </c>
      <c r="I77" s="152"/>
      <c r="J77" s="155">
        <f>+'Teléfono SAM'!$J$4</f>
        <v>0</v>
      </c>
      <c r="K77" s="154">
        <f t="shared" si="8"/>
        <v>0</v>
      </c>
      <c r="L77" s="21"/>
      <c r="M77" s="158" t="s">
        <v>434</v>
      </c>
      <c r="AB77" s="171"/>
      <c r="AC77" s="171"/>
      <c r="AD77" s="171"/>
      <c r="AE77" s="171"/>
      <c r="AF77" s="171"/>
      <c r="AG77" s="171"/>
      <c r="AH77" s="171"/>
      <c r="AI77" s="171"/>
      <c r="AJ77" s="171"/>
    </row>
    <row r="78" spans="2:36" x14ac:dyDescent="0.2">
      <c r="B78" s="170" t="s">
        <v>431</v>
      </c>
      <c r="C78" s="171" t="s">
        <v>433</v>
      </c>
      <c r="D78" s="151">
        <f>+'Teléfono SAM'!E395</f>
        <v>0</v>
      </c>
      <c r="E78" s="346">
        <v>74999</v>
      </c>
      <c r="F78" s="152">
        <f t="shared" si="6"/>
        <v>61982.644628099173</v>
      </c>
      <c r="G78" s="153">
        <v>0.21</v>
      </c>
      <c r="H78" s="292">
        <f t="shared" si="7"/>
        <v>61982.644628099173</v>
      </c>
      <c r="I78" s="152"/>
      <c r="J78" s="155">
        <f>+'Teléfono SAM'!$J$4</f>
        <v>0</v>
      </c>
      <c r="K78" s="154">
        <f t="shared" si="8"/>
        <v>0</v>
      </c>
      <c r="L78" s="21"/>
      <c r="M78" s="158" t="s">
        <v>435</v>
      </c>
      <c r="AB78" s="171"/>
      <c r="AC78" s="171"/>
      <c r="AD78" s="171"/>
      <c r="AE78" s="171"/>
      <c r="AF78" s="171"/>
      <c r="AG78" s="171"/>
      <c r="AH78" s="171"/>
      <c r="AI78" s="171"/>
      <c r="AJ78" s="171"/>
    </row>
    <row r="79" spans="2:36" x14ac:dyDescent="0.2">
      <c r="B79" s="170" t="s">
        <v>219</v>
      </c>
      <c r="C79" s="171" t="s">
        <v>226</v>
      </c>
      <c r="D79" s="151">
        <f>+'Teléfono SAM'!K395</f>
        <v>0</v>
      </c>
      <c r="E79" s="346">
        <v>64999</v>
      </c>
      <c r="F79" s="152">
        <f t="shared" si="6"/>
        <v>53718.181818181816</v>
      </c>
      <c r="G79" s="153">
        <v>0.21</v>
      </c>
      <c r="H79" s="292">
        <f t="shared" si="7"/>
        <v>53718.181818181816</v>
      </c>
      <c r="I79" s="152"/>
      <c r="J79" s="155">
        <f>+'Teléfono SAM'!$J$4</f>
        <v>0</v>
      </c>
      <c r="K79" s="154">
        <f t="shared" si="8"/>
        <v>0</v>
      </c>
      <c r="L79" s="21"/>
      <c r="M79" s="156" t="s">
        <v>222</v>
      </c>
      <c r="AB79" s="171"/>
      <c r="AC79" s="171"/>
      <c r="AD79" s="171"/>
      <c r="AE79" s="171"/>
      <c r="AF79" s="171"/>
      <c r="AG79" s="171"/>
      <c r="AH79" s="171"/>
      <c r="AI79" s="171"/>
      <c r="AJ79" s="171"/>
    </row>
    <row r="80" spans="2:36" x14ac:dyDescent="0.2">
      <c r="B80" s="170" t="s">
        <v>220</v>
      </c>
      <c r="C80" s="171" t="s">
        <v>227</v>
      </c>
      <c r="D80" s="151">
        <f>+'Teléfono SAM'!L395</f>
        <v>0</v>
      </c>
      <c r="E80" s="346">
        <v>64999</v>
      </c>
      <c r="F80" s="152">
        <f t="shared" si="6"/>
        <v>53718.181818181816</v>
      </c>
      <c r="G80" s="153">
        <v>0.21</v>
      </c>
      <c r="H80" s="292">
        <f t="shared" si="7"/>
        <v>53718.181818181816</v>
      </c>
      <c r="I80" s="152"/>
      <c r="J80" s="155">
        <f>+'Teléfono SAM'!$J$4</f>
        <v>0</v>
      </c>
      <c r="K80" s="154">
        <f t="shared" si="8"/>
        <v>0</v>
      </c>
      <c r="L80" s="21"/>
      <c r="M80" s="156" t="s">
        <v>223</v>
      </c>
      <c r="AB80" s="171"/>
      <c r="AC80" s="171"/>
      <c r="AD80" s="171"/>
      <c r="AE80" s="171"/>
      <c r="AF80" s="171"/>
      <c r="AG80" s="171"/>
      <c r="AH80" s="171"/>
      <c r="AI80" s="171"/>
      <c r="AJ80" s="171"/>
    </row>
    <row r="81" spans="2:36" x14ac:dyDescent="0.2">
      <c r="B81" s="170" t="s">
        <v>221</v>
      </c>
      <c r="C81" s="171" t="s">
        <v>228</v>
      </c>
      <c r="D81" s="151">
        <f>+'Teléfono SAM'!M395</f>
        <v>0</v>
      </c>
      <c r="E81" s="346">
        <v>64999</v>
      </c>
      <c r="F81" s="152">
        <f t="shared" si="6"/>
        <v>53718.181818181816</v>
      </c>
      <c r="G81" s="153">
        <v>0.21</v>
      </c>
      <c r="H81" s="292">
        <f t="shared" si="7"/>
        <v>53718.181818181816</v>
      </c>
      <c r="I81" s="152"/>
      <c r="J81" s="155">
        <f>+'Teléfono SAM'!$J$4</f>
        <v>0</v>
      </c>
      <c r="K81" s="154">
        <f t="shared" si="8"/>
        <v>0</v>
      </c>
      <c r="L81" s="21"/>
      <c r="M81" s="156" t="s">
        <v>224</v>
      </c>
      <c r="AB81" s="171"/>
      <c r="AC81" s="171"/>
      <c r="AD81" s="171"/>
      <c r="AE81" s="171"/>
      <c r="AF81" s="171"/>
      <c r="AG81" s="171"/>
      <c r="AH81" s="171"/>
      <c r="AI81" s="171"/>
      <c r="AJ81" s="171"/>
    </row>
    <row r="82" spans="2:36" x14ac:dyDescent="0.2">
      <c r="B82" s="170" t="s">
        <v>479</v>
      </c>
      <c r="C82" s="171" t="s">
        <v>481</v>
      </c>
      <c r="D82" s="151">
        <f>+'Teléfono SAM'!K424</f>
        <v>0</v>
      </c>
      <c r="E82" s="346">
        <v>67999</v>
      </c>
      <c r="F82" s="159">
        <f t="shared" si="6"/>
        <v>56197.520661157025</v>
      </c>
      <c r="G82" s="153">
        <v>0.21</v>
      </c>
      <c r="H82" s="292">
        <f t="shared" si="7"/>
        <v>56197.520661157025</v>
      </c>
      <c r="I82" s="152"/>
      <c r="J82" s="155">
        <f>+'Teléfono SAM'!$J$4</f>
        <v>0</v>
      </c>
      <c r="K82" s="154">
        <f t="shared" si="8"/>
        <v>0</v>
      </c>
      <c r="L82" s="21"/>
      <c r="M82" s="156" t="s">
        <v>480</v>
      </c>
      <c r="AB82" s="171"/>
      <c r="AC82" s="171"/>
      <c r="AD82" s="171"/>
      <c r="AE82" s="171"/>
      <c r="AF82" s="171"/>
      <c r="AG82" s="171"/>
      <c r="AH82" s="171"/>
      <c r="AI82" s="171"/>
      <c r="AJ82" s="171"/>
    </row>
    <row r="83" spans="2:36" x14ac:dyDescent="0.2">
      <c r="B83" s="170" t="s">
        <v>473</v>
      </c>
      <c r="C83" s="171" t="s">
        <v>482</v>
      </c>
      <c r="D83" s="151">
        <f>+'Teléfono SAM'!D424</f>
        <v>0</v>
      </c>
      <c r="E83" s="346">
        <v>60999</v>
      </c>
      <c r="F83" s="159">
        <f t="shared" si="6"/>
        <v>50412.396694214876</v>
      </c>
      <c r="G83" s="153">
        <v>0.21</v>
      </c>
      <c r="H83" s="292">
        <f t="shared" si="7"/>
        <v>50412.396694214876</v>
      </c>
      <c r="I83" s="152"/>
      <c r="J83" s="155">
        <f>+'Teléfono SAM'!$J$4</f>
        <v>0</v>
      </c>
      <c r="K83" s="154">
        <f t="shared" si="8"/>
        <v>0</v>
      </c>
      <c r="L83" s="21"/>
      <c r="M83" s="156" t="s">
        <v>476</v>
      </c>
      <c r="AB83" s="171"/>
      <c r="AC83" s="171"/>
      <c r="AD83" s="171"/>
      <c r="AE83" s="171"/>
      <c r="AF83" s="171"/>
      <c r="AG83" s="171"/>
      <c r="AH83" s="171"/>
      <c r="AI83" s="171"/>
      <c r="AJ83" s="171"/>
    </row>
    <row r="84" spans="2:36" x14ac:dyDescent="0.2">
      <c r="B84" s="170" t="s">
        <v>474</v>
      </c>
      <c r="C84" s="171" t="s">
        <v>483</v>
      </c>
      <c r="D84" s="151">
        <f>+'Teléfono SAM'!E424</f>
        <v>0</v>
      </c>
      <c r="E84" s="346">
        <v>60999</v>
      </c>
      <c r="F84" s="159">
        <f t="shared" si="6"/>
        <v>50412.396694214876</v>
      </c>
      <c r="G84" s="153">
        <v>0.21</v>
      </c>
      <c r="H84" s="292">
        <f t="shared" si="7"/>
        <v>50412.396694214876</v>
      </c>
      <c r="I84" s="152"/>
      <c r="J84" s="155">
        <f>+'Teléfono SAM'!$J$4</f>
        <v>0</v>
      </c>
      <c r="K84" s="154">
        <f t="shared" si="8"/>
        <v>0</v>
      </c>
      <c r="L84" s="21"/>
      <c r="M84" s="156" t="s">
        <v>477</v>
      </c>
      <c r="AB84" s="171"/>
      <c r="AC84" s="171"/>
      <c r="AD84" s="171"/>
      <c r="AE84" s="171"/>
      <c r="AF84" s="171"/>
      <c r="AG84" s="171"/>
      <c r="AH84" s="171"/>
      <c r="AI84" s="171"/>
      <c r="AJ84" s="171"/>
    </row>
    <row r="85" spans="2:36" x14ac:dyDescent="0.2">
      <c r="B85" s="170" t="s">
        <v>475</v>
      </c>
      <c r="C85" s="171" t="s">
        <v>484</v>
      </c>
      <c r="D85" s="151">
        <f>+'Teléfono SAM'!F424</f>
        <v>0</v>
      </c>
      <c r="E85" s="346">
        <v>60999</v>
      </c>
      <c r="F85" s="159">
        <f t="shared" si="6"/>
        <v>50412.396694214876</v>
      </c>
      <c r="G85" s="153">
        <v>0.21</v>
      </c>
      <c r="H85" s="292">
        <f t="shared" si="7"/>
        <v>50412.396694214876</v>
      </c>
      <c r="I85" s="152"/>
      <c r="J85" s="155">
        <f>+'Teléfono SAM'!$J$4</f>
        <v>0</v>
      </c>
      <c r="K85" s="154">
        <f t="shared" si="8"/>
        <v>0</v>
      </c>
      <c r="L85" s="21"/>
      <c r="M85" s="156" t="s">
        <v>478</v>
      </c>
      <c r="AB85" s="171"/>
      <c r="AC85" s="171"/>
      <c r="AD85" s="171"/>
      <c r="AE85" s="171"/>
      <c r="AF85" s="171"/>
      <c r="AG85" s="171"/>
      <c r="AH85" s="171"/>
      <c r="AI85" s="171"/>
      <c r="AJ85" s="171"/>
    </row>
    <row r="86" spans="2:36" x14ac:dyDescent="0.2">
      <c r="B86" s="170" t="s">
        <v>677</v>
      </c>
      <c r="C86" s="171" t="s">
        <v>681</v>
      </c>
      <c r="D86" s="151">
        <f>+'Teléfono SAM'!D452</f>
        <v>0</v>
      </c>
      <c r="E86" s="346">
        <v>72999</v>
      </c>
      <c r="F86" s="159">
        <f t="shared" si="6"/>
        <v>60329.752066115703</v>
      </c>
      <c r="G86" s="153">
        <v>0.21</v>
      </c>
      <c r="H86" s="292">
        <f t="shared" si="7"/>
        <v>60329.752066115703</v>
      </c>
      <c r="I86" s="152"/>
      <c r="J86" s="155">
        <f>+'Teléfono SAM'!$J$4</f>
        <v>0</v>
      </c>
      <c r="K86" s="154">
        <f t="shared" si="8"/>
        <v>0</v>
      </c>
      <c r="L86" s="21"/>
      <c r="M86" s="158" t="s">
        <v>675</v>
      </c>
      <c r="AB86" s="171"/>
      <c r="AC86" s="171"/>
      <c r="AD86" s="171"/>
      <c r="AE86" s="171"/>
      <c r="AF86" s="171"/>
      <c r="AG86" s="171"/>
      <c r="AH86" s="171"/>
      <c r="AI86" s="171"/>
      <c r="AJ86" s="171"/>
    </row>
    <row r="87" spans="2:36" x14ac:dyDescent="0.2">
      <c r="B87" s="170" t="s">
        <v>678</v>
      </c>
      <c r="C87" s="171" t="s">
        <v>682</v>
      </c>
      <c r="D87" s="151">
        <f>+'Teléfono SAM'!E452</f>
        <v>0</v>
      </c>
      <c r="E87" s="346">
        <v>72999</v>
      </c>
      <c r="F87" s="159">
        <f t="shared" si="6"/>
        <v>60329.752066115703</v>
      </c>
      <c r="G87" s="153">
        <v>0.21</v>
      </c>
      <c r="H87" s="292">
        <f t="shared" si="7"/>
        <v>60329.752066115703</v>
      </c>
      <c r="I87" s="152"/>
      <c r="J87" s="155">
        <f>+'Teléfono SAM'!$J$4</f>
        <v>0</v>
      </c>
      <c r="K87" s="154">
        <f t="shared" si="8"/>
        <v>0</v>
      </c>
      <c r="L87" s="21"/>
      <c r="M87" s="158" t="s">
        <v>676</v>
      </c>
      <c r="AB87" s="171"/>
      <c r="AC87" s="171"/>
      <c r="AD87" s="171"/>
      <c r="AE87" s="171"/>
      <c r="AF87" s="171"/>
      <c r="AG87" s="171"/>
      <c r="AH87" s="171"/>
      <c r="AI87" s="171"/>
      <c r="AJ87" s="171"/>
    </row>
    <row r="88" spans="2:36" x14ac:dyDescent="0.2">
      <c r="B88" s="170" t="s">
        <v>512</v>
      </c>
      <c r="C88" s="171" t="s">
        <v>516</v>
      </c>
      <c r="D88" s="151">
        <f>+'Teléfono SAM'!D482</f>
        <v>0</v>
      </c>
      <c r="E88" s="346">
        <v>99999</v>
      </c>
      <c r="F88" s="159">
        <f t="shared" si="6"/>
        <v>82643.801652892565</v>
      </c>
      <c r="G88" s="153">
        <v>0.21</v>
      </c>
      <c r="H88" s="292">
        <f t="shared" si="7"/>
        <v>82643.801652892565</v>
      </c>
      <c r="I88" s="152"/>
      <c r="J88" s="155">
        <f>+'Teléfono SAM'!$J$4</f>
        <v>0</v>
      </c>
      <c r="K88" s="154">
        <f t="shared" si="8"/>
        <v>0</v>
      </c>
      <c r="L88" s="21"/>
      <c r="M88" s="158" t="s">
        <v>514</v>
      </c>
      <c r="AB88" s="171"/>
      <c r="AC88" s="171"/>
      <c r="AD88" s="171"/>
      <c r="AE88" s="171"/>
      <c r="AF88" s="171"/>
      <c r="AG88" s="171"/>
      <c r="AH88" s="171"/>
      <c r="AI88" s="171"/>
      <c r="AJ88" s="171"/>
    </row>
    <row r="89" spans="2:36" x14ac:dyDescent="0.2">
      <c r="B89" s="170" t="s">
        <v>513</v>
      </c>
      <c r="C89" s="171" t="s">
        <v>517</v>
      </c>
      <c r="D89" s="151">
        <f>+'Teléfono SAM'!E482</f>
        <v>0</v>
      </c>
      <c r="E89" s="346">
        <v>99999</v>
      </c>
      <c r="F89" s="159">
        <f t="shared" si="6"/>
        <v>82643.801652892565</v>
      </c>
      <c r="G89" s="153">
        <v>0.21</v>
      </c>
      <c r="H89" s="292">
        <f t="shared" si="7"/>
        <v>82643.801652892565</v>
      </c>
      <c r="I89" s="152"/>
      <c r="J89" s="155">
        <f>+'Teléfono SAM'!$J$4</f>
        <v>0</v>
      </c>
      <c r="K89" s="154">
        <f t="shared" si="8"/>
        <v>0</v>
      </c>
      <c r="L89" s="21"/>
      <c r="M89" s="158" t="s">
        <v>515</v>
      </c>
      <c r="AB89" s="171"/>
      <c r="AC89" s="171"/>
      <c r="AD89" s="171"/>
      <c r="AE89" s="171"/>
      <c r="AF89" s="171"/>
      <c r="AG89" s="171"/>
      <c r="AH89" s="171"/>
      <c r="AI89" s="171"/>
      <c r="AJ89" s="171"/>
    </row>
    <row r="90" spans="2:36" x14ac:dyDescent="0.2">
      <c r="B90" s="170" t="s">
        <v>618</v>
      </c>
      <c r="C90" s="171" t="s">
        <v>178</v>
      </c>
      <c r="D90" s="151">
        <f>+'Teléfono SAM'!K482</f>
        <v>0</v>
      </c>
      <c r="E90" s="346">
        <v>46999</v>
      </c>
      <c r="F90" s="159">
        <f t="shared" si="6"/>
        <v>38842.14876033058</v>
      </c>
      <c r="G90" s="153">
        <v>0.21</v>
      </c>
      <c r="H90" s="292">
        <f t="shared" si="7"/>
        <v>38842.14876033058</v>
      </c>
      <c r="I90" s="152"/>
      <c r="J90" s="155">
        <f>+'Teléfono SAM'!$J$4</f>
        <v>0</v>
      </c>
      <c r="K90" s="154">
        <f t="shared" si="8"/>
        <v>0</v>
      </c>
      <c r="L90" s="21"/>
      <c r="M90" s="167" t="s">
        <v>173</v>
      </c>
      <c r="AB90" s="171"/>
      <c r="AC90" s="171"/>
      <c r="AD90" s="171"/>
      <c r="AE90" s="171"/>
      <c r="AF90" s="171"/>
      <c r="AG90" s="171"/>
      <c r="AH90" s="171"/>
      <c r="AI90" s="171"/>
      <c r="AJ90" s="171"/>
    </row>
    <row r="91" spans="2:36" x14ac:dyDescent="0.2">
      <c r="B91" s="170" t="s">
        <v>619</v>
      </c>
      <c r="C91" s="171" t="s">
        <v>179</v>
      </c>
      <c r="D91" s="151">
        <f>+'Teléfono SAM'!L482</f>
        <v>0</v>
      </c>
      <c r="E91" s="346">
        <v>46999</v>
      </c>
      <c r="F91" s="159">
        <f t="shared" si="6"/>
        <v>38842.14876033058</v>
      </c>
      <c r="G91" s="153">
        <v>0.21</v>
      </c>
      <c r="H91" s="292">
        <f t="shared" si="7"/>
        <v>38842.14876033058</v>
      </c>
      <c r="I91" s="152"/>
      <c r="J91" s="155">
        <f>+'Teléfono SAM'!$J$4</f>
        <v>0</v>
      </c>
      <c r="K91" s="154">
        <f t="shared" si="8"/>
        <v>0</v>
      </c>
      <c r="L91" s="21"/>
      <c r="M91" s="167" t="s">
        <v>174</v>
      </c>
      <c r="AB91" s="171"/>
      <c r="AC91" s="171"/>
      <c r="AD91" s="171"/>
      <c r="AE91" s="171"/>
      <c r="AF91" s="171"/>
      <c r="AG91" s="171"/>
      <c r="AH91" s="171"/>
      <c r="AI91" s="171"/>
      <c r="AJ91" s="171"/>
    </row>
    <row r="92" spans="2:36" x14ac:dyDescent="0.2">
      <c r="B92" s="356" t="s">
        <v>706</v>
      </c>
      <c r="C92" s="357" t="s">
        <v>707</v>
      </c>
      <c r="D92" s="151">
        <f>+'Teléfono SAM'!K539</f>
        <v>0</v>
      </c>
      <c r="E92" s="346">
        <v>39999</v>
      </c>
      <c r="F92" s="159">
        <f t="shared" si="6"/>
        <v>33057.024793388431</v>
      </c>
      <c r="G92" s="153">
        <v>0.21</v>
      </c>
      <c r="H92" s="292">
        <f t="shared" si="7"/>
        <v>33057.024793388431</v>
      </c>
      <c r="I92" s="152"/>
      <c r="J92" s="155">
        <f>+'Teléfono SAM'!$J$4</f>
        <v>0</v>
      </c>
      <c r="K92" s="154">
        <f t="shared" si="8"/>
        <v>0</v>
      </c>
      <c r="L92" s="21"/>
      <c r="M92" s="167" t="s">
        <v>726</v>
      </c>
      <c r="AB92" s="171"/>
      <c r="AC92" s="171"/>
      <c r="AD92" s="171"/>
      <c r="AE92" s="171"/>
      <c r="AF92" s="171"/>
      <c r="AG92" s="171"/>
      <c r="AH92" s="171"/>
      <c r="AI92" s="171"/>
      <c r="AJ92" s="171"/>
    </row>
    <row r="93" spans="2:36" x14ac:dyDescent="0.2">
      <c r="B93" s="356" t="s">
        <v>708</v>
      </c>
      <c r="C93" s="357" t="s">
        <v>709</v>
      </c>
      <c r="D93" s="151">
        <f>+'Teléfono SAM'!L539</f>
        <v>0</v>
      </c>
      <c r="E93" s="346">
        <v>39999</v>
      </c>
      <c r="F93" s="159">
        <f t="shared" si="6"/>
        <v>33057.024793388431</v>
      </c>
      <c r="G93" s="153">
        <v>0.21</v>
      </c>
      <c r="H93" s="292">
        <f t="shared" si="7"/>
        <v>33057.024793388431</v>
      </c>
      <c r="I93" s="152"/>
      <c r="J93" s="155">
        <f>+'Teléfono SAM'!$J$4</f>
        <v>0</v>
      </c>
      <c r="K93" s="154">
        <f t="shared" si="8"/>
        <v>0</v>
      </c>
      <c r="L93" s="21"/>
      <c r="M93" s="167" t="s">
        <v>727</v>
      </c>
      <c r="AB93" s="171"/>
      <c r="AC93" s="171"/>
      <c r="AD93" s="171"/>
      <c r="AE93" s="171"/>
      <c r="AF93" s="171"/>
      <c r="AG93" s="171"/>
      <c r="AH93" s="171"/>
      <c r="AI93" s="171"/>
      <c r="AJ93" s="171"/>
    </row>
    <row r="94" spans="2:36" x14ac:dyDescent="0.2">
      <c r="B94" s="356" t="s">
        <v>710</v>
      </c>
      <c r="C94" s="357" t="s">
        <v>711</v>
      </c>
      <c r="D94" s="151">
        <f>+'Teléfono SAM'!M539</f>
        <v>0</v>
      </c>
      <c r="E94" s="346">
        <v>39999</v>
      </c>
      <c r="F94" s="159">
        <f t="shared" si="6"/>
        <v>33057.024793388431</v>
      </c>
      <c r="G94" s="153">
        <v>0.21</v>
      </c>
      <c r="H94" s="292">
        <f t="shared" si="7"/>
        <v>33057.024793388431</v>
      </c>
      <c r="I94" s="152"/>
      <c r="J94" s="155">
        <f>+'Teléfono SAM'!$J$4</f>
        <v>0</v>
      </c>
      <c r="K94" s="154">
        <f t="shared" si="8"/>
        <v>0</v>
      </c>
      <c r="L94" s="21"/>
      <c r="M94" s="167" t="s">
        <v>728</v>
      </c>
      <c r="AB94" s="171"/>
      <c r="AC94" s="171"/>
      <c r="AD94" s="171"/>
      <c r="AE94" s="171"/>
      <c r="AF94" s="171"/>
      <c r="AG94" s="171"/>
      <c r="AH94" s="171"/>
      <c r="AI94" s="171"/>
      <c r="AJ94" s="171"/>
    </row>
    <row r="95" spans="2:36" x14ac:dyDescent="0.2">
      <c r="B95" s="358" t="s">
        <v>712</v>
      </c>
      <c r="C95" s="359" t="s">
        <v>713</v>
      </c>
      <c r="D95" s="151">
        <f>+'Teléfono SAM'!D539</f>
        <v>0</v>
      </c>
      <c r="E95" s="346">
        <v>46999</v>
      </c>
      <c r="F95" s="159">
        <f t="shared" si="6"/>
        <v>38842.14876033058</v>
      </c>
      <c r="G95" s="153">
        <v>0.21</v>
      </c>
      <c r="H95" s="292">
        <f t="shared" si="7"/>
        <v>38842.14876033058</v>
      </c>
      <c r="I95" s="152"/>
      <c r="J95" s="155">
        <f>+'Teléfono SAM'!$J$4</f>
        <v>0</v>
      </c>
      <c r="K95" s="154">
        <f t="shared" si="8"/>
        <v>0</v>
      </c>
      <c r="L95" s="21"/>
      <c r="M95" s="167" t="s">
        <v>729</v>
      </c>
      <c r="AB95" s="171"/>
      <c r="AC95" s="171"/>
      <c r="AD95" s="171"/>
      <c r="AE95" s="171"/>
      <c r="AF95" s="171"/>
      <c r="AG95" s="171"/>
      <c r="AH95" s="171"/>
      <c r="AI95" s="171"/>
      <c r="AJ95" s="171"/>
    </row>
    <row r="96" spans="2:36" x14ac:dyDescent="0.2">
      <c r="B96" s="358" t="s">
        <v>714</v>
      </c>
      <c r="C96" s="359" t="s">
        <v>715</v>
      </c>
      <c r="D96" s="151">
        <f>+'Teléfono SAM'!E539</f>
        <v>0</v>
      </c>
      <c r="E96" s="346">
        <v>46999</v>
      </c>
      <c r="F96" s="159">
        <f t="shared" si="6"/>
        <v>38842.14876033058</v>
      </c>
      <c r="G96" s="153">
        <v>0.21</v>
      </c>
      <c r="H96" s="292">
        <f t="shared" si="7"/>
        <v>38842.14876033058</v>
      </c>
      <c r="I96" s="152"/>
      <c r="J96" s="155">
        <f>+'Teléfono SAM'!$J$4</f>
        <v>0</v>
      </c>
      <c r="K96" s="154">
        <f t="shared" si="8"/>
        <v>0</v>
      </c>
      <c r="L96" s="21"/>
      <c r="M96" s="167" t="s">
        <v>730</v>
      </c>
      <c r="AB96" s="171"/>
      <c r="AC96" s="171"/>
      <c r="AD96" s="171"/>
      <c r="AE96" s="171"/>
      <c r="AF96" s="171"/>
      <c r="AG96" s="171"/>
      <c r="AH96" s="171"/>
      <c r="AI96" s="171"/>
      <c r="AJ96" s="171"/>
    </row>
    <row r="97" spans="2:36" x14ac:dyDescent="0.2">
      <c r="B97" s="358" t="s">
        <v>716</v>
      </c>
      <c r="C97" s="359" t="s">
        <v>717</v>
      </c>
      <c r="D97" s="151">
        <f>+'Teléfono SAM'!F539</f>
        <v>0</v>
      </c>
      <c r="E97" s="346">
        <v>46999</v>
      </c>
      <c r="F97" s="159">
        <f t="shared" si="6"/>
        <v>38842.14876033058</v>
      </c>
      <c r="G97" s="153">
        <v>0.21</v>
      </c>
      <c r="H97" s="292">
        <f t="shared" si="7"/>
        <v>38842.14876033058</v>
      </c>
      <c r="I97" s="152"/>
      <c r="J97" s="155">
        <f>+'Teléfono SAM'!$J$4</f>
        <v>0</v>
      </c>
      <c r="K97" s="154">
        <f t="shared" si="8"/>
        <v>0</v>
      </c>
      <c r="L97" s="21"/>
      <c r="M97" s="167" t="s">
        <v>731</v>
      </c>
      <c r="AB97" s="171"/>
      <c r="AC97" s="171"/>
      <c r="AD97" s="171"/>
      <c r="AE97" s="171"/>
      <c r="AF97" s="171"/>
      <c r="AG97" s="171"/>
      <c r="AH97" s="171"/>
      <c r="AI97" s="171"/>
      <c r="AJ97" s="171"/>
    </row>
    <row r="98" spans="2:36" x14ac:dyDescent="0.2">
      <c r="B98" s="360" t="s">
        <v>718</v>
      </c>
      <c r="C98" s="361" t="s">
        <v>719</v>
      </c>
      <c r="D98" s="151">
        <f>+'Teléfono SAM'!K511</f>
        <v>0</v>
      </c>
      <c r="E98" s="346">
        <v>51999</v>
      </c>
      <c r="F98" s="159">
        <f t="shared" si="6"/>
        <v>42974.380165289258</v>
      </c>
      <c r="G98" s="153">
        <v>0.21</v>
      </c>
      <c r="H98" s="292">
        <f t="shared" si="7"/>
        <v>42974.380165289258</v>
      </c>
      <c r="I98" s="152"/>
      <c r="J98" s="155">
        <f>+'Teléfono SAM'!$J$4</f>
        <v>0</v>
      </c>
      <c r="K98" s="154">
        <f t="shared" si="8"/>
        <v>0</v>
      </c>
      <c r="L98" s="21"/>
      <c r="M98" s="167" t="s">
        <v>732</v>
      </c>
      <c r="AB98" s="171"/>
      <c r="AC98" s="171"/>
      <c r="AD98" s="171"/>
      <c r="AE98" s="171"/>
      <c r="AF98" s="171"/>
      <c r="AG98" s="171"/>
      <c r="AH98" s="171"/>
      <c r="AI98" s="171"/>
      <c r="AJ98" s="171"/>
    </row>
    <row r="99" spans="2:36" x14ac:dyDescent="0.2">
      <c r="B99" s="362" t="s">
        <v>720</v>
      </c>
      <c r="C99" s="363" t="s">
        <v>721</v>
      </c>
      <c r="D99" s="151">
        <f>+'Teléfono SAM'!D511</f>
        <v>0</v>
      </c>
      <c r="E99" s="346">
        <v>0</v>
      </c>
      <c r="F99" s="159">
        <f t="shared" si="6"/>
        <v>0</v>
      </c>
      <c r="G99" s="153">
        <v>0.21</v>
      </c>
      <c r="H99" s="292">
        <f t="shared" si="7"/>
        <v>0</v>
      </c>
      <c r="I99" s="152"/>
      <c r="J99" s="155">
        <f>+'Teléfono SAM'!$J$4</f>
        <v>0</v>
      </c>
      <c r="K99" s="154">
        <f t="shared" si="8"/>
        <v>0</v>
      </c>
      <c r="L99" s="21"/>
      <c r="M99" s="167" t="s">
        <v>733</v>
      </c>
      <c r="AB99" s="171"/>
      <c r="AC99" s="171"/>
      <c r="AD99" s="171"/>
      <c r="AE99" s="171"/>
      <c r="AF99" s="171"/>
      <c r="AG99" s="171"/>
      <c r="AH99" s="171"/>
      <c r="AI99" s="171"/>
      <c r="AJ99" s="171"/>
    </row>
    <row r="100" spans="2:36" x14ac:dyDescent="0.2">
      <c r="B100" s="362" t="s">
        <v>722</v>
      </c>
      <c r="C100" s="363" t="s">
        <v>723</v>
      </c>
      <c r="D100" s="151">
        <f>+'Teléfono SAM'!E511</f>
        <v>0</v>
      </c>
      <c r="E100" s="346">
        <v>0</v>
      </c>
      <c r="F100" s="159">
        <f t="shared" si="6"/>
        <v>0</v>
      </c>
      <c r="G100" s="153">
        <v>0.21</v>
      </c>
      <c r="H100" s="292">
        <f t="shared" si="7"/>
        <v>0</v>
      </c>
      <c r="I100" s="152"/>
      <c r="J100" s="155">
        <f>+'Teléfono SAM'!$J$4</f>
        <v>0</v>
      </c>
      <c r="K100" s="154">
        <f t="shared" si="8"/>
        <v>0</v>
      </c>
      <c r="L100" s="21"/>
      <c r="M100" s="167" t="s">
        <v>734</v>
      </c>
      <c r="AB100" s="171"/>
      <c r="AC100" s="171"/>
      <c r="AD100" s="171"/>
      <c r="AE100" s="171"/>
      <c r="AF100" s="171"/>
      <c r="AG100" s="171"/>
      <c r="AH100" s="171"/>
      <c r="AI100" s="171"/>
      <c r="AJ100" s="171"/>
    </row>
    <row r="101" spans="2:36" x14ac:dyDescent="0.2">
      <c r="B101" s="362" t="s">
        <v>724</v>
      </c>
      <c r="C101" s="363" t="s">
        <v>725</v>
      </c>
      <c r="D101" s="151">
        <f>+'Teléfono SAM'!F511</f>
        <v>0</v>
      </c>
      <c r="E101" s="346">
        <v>0</v>
      </c>
      <c r="F101" s="159">
        <f t="shared" si="6"/>
        <v>0</v>
      </c>
      <c r="G101" s="153">
        <v>0.21</v>
      </c>
      <c r="H101" s="292">
        <f t="shared" si="7"/>
        <v>0</v>
      </c>
      <c r="I101" s="152"/>
      <c r="J101" s="155">
        <f>+'Teléfono SAM'!$J$4</f>
        <v>0</v>
      </c>
      <c r="K101" s="154">
        <f t="shared" si="8"/>
        <v>0</v>
      </c>
      <c r="L101" s="21"/>
      <c r="M101" s="167" t="s">
        <v>735</v>
      </c>
      <c r="AB101" s="171"/>
      <c r="AC101" s="171"/>
      <c r="AD101" s="171"/>
      <c r="AE101" s="171"/>
      <c r="AF101" s="171"/>
      <c r="AG101" s="171"/>
      <c r="AH101" s="171"/>
      <c r="AI101" s="171"/>
      <c r="AJ101" s="171"/>
    </row>
    <row r="102" spans="2:36" x14ac:dyDescent="0.2">
      <c r="B102" s="260" t="s">
        <v>436</v>
      </c>
      <c r="C102" s="261" t="s">
        <v>485</v>
      </c>
      <c r="D102" s="151">
        <f>+'Teléfono SAM'!D598</f>
        <v>0</v>
      </c>
      <c r="E102" s="346">
        <v>39999</v>
      </c>
      <c r="F102" s="159">
        <f t="shared" ref="F102:F133" si="9">+E102/(1+G102)</f>
        <v>33057.024793388431</v>
      </c>
      <c r="G102" s="153">
        <v>0.21</v>
      </c>
      <c r="H102" s="292">
        <f t="shared" ref="H102:H119" si="10">+((E102/(1+G102)/(1+J102)))</f>
        <v>33057.024793388431</v>
      </c>
      <c r="I102" s="152"/>
      <c r="J102" s="155">
        <f>+'Teléfono SAM'!$J$4</f>
        <v>0</v>
      </c>
      <c r="K102" s="154">
        <f t="shared" ref="K102:K133" si="11">+H102*D102</f>
        <v>0</v>
      </c>
      <c r="L102" s="21"/>
      <c r="M102" s="158" t="s">
        <v>444</v>
      </c>
      <c r="AB102" s="171"/>
      <c r="AC102" s="171"/>
      <c r="AD102" s="171"/>
      <c r="AE102" s="171"/>
      <c r="AF102" s="171"/>
      <c r="AG102" s="171"/>
      <c r="AH102" s="171"/>
      <c r="AI102" s="171"/>
      <c r="AJ102" s="171"/>
    </row>
    <row r="103" spans="2:36" x14ac:dyDescent="0.2">
      <c r="B103" s="260" t="s">
        <v>437</v>
      </c>
      <c r="C103" s="261" t="s">
        <v>486</v>
      </c>
      <c r="D103" s="151">
        <f>+'Teléfono SAM'!E598</f>
        <v>0</v>
      </c>
      <c r="E103" s="346">
        <v>39999</v>
      </c>
      <c r="F103" s="159">
        <f t="shared" si="9"/>
        <v>33057.024793388431</v>
      </c>
      <c r="G103" s="153">
        <v>0.21</v>
      </c>
      <c r="H103" s="292">
        <f t="shared" si="10"/>
        <v>33057.024793388431</v>
      </c>
      <c r="I103" s="152"/>
      <c r="J103" s="155">
        <f>+'Teléfono SAM'!$J$4</f>
        <v>0</v>
      </c>
      <c r="K103" s="154">
        <f t="shared" si="11"/>
        <v>0</v>
      </c>
      <c r="L103" s="21"/>
      <c r="M103" s="158" t="s">
        <v>445</v>
      </c>
      <c r="AB103" s="171"/>
      <c r="AC103" s="171"/>
      <c r="AD103" s="171"/>
      <c r="AE103" s="171"/>
      <c r="AF103" s="171"/>
      <c r="AG103" s="171"/>
      <c r="AH103" s="171"/>
      <c r="AI103" s="171"/>
      <c r="AJ103" s="171"/>
    </row>
    <row r="104" spans="2:36" x14ac:dyDescent="0.2">
      <c r="B104" s="258" t="s">
        <v>438</v>
      </c>
      <c r="C104" s="259" t="s">
        <v>439</v>
      </c>
      <c r="D104" s="151">
        <f>+'Teléfono SAM'!K598</f>
        <v>0</v>
      </c>
      <c r="E104" s="346">
        <v>46999</v>
      </c>
      <c r="F104" s="159">
        <f t="shared" si="9"/>
        <v>38842.14876033058</v>
      </c>
      <c r="G104" s="153">
        <v>0.21</v>
      </c>
      <c r="H104" s="292">
        <f t="shared" si="10"/>
        <v>38842.14876033058</v>
      </c>
      <c r="I104" s="152"/>
      <c r="J104" s="155">
        <f>+'Teléfono SAM'!$J$4</f>
        <v>0</v>
      </c>
      <c r="K104" s="154">
        <f t="shared" si="11"/>
        <v>0</v>
      </c>
      <c r="L104" s="21"/>
      <c r="M104" s="158" t="s">
        <v>446</v>
      </c>
      <c r="AB104" s="171"/>
      <c r="AC104" s="171"/>
      <c r="AD104" s="171"/>
      <c r="AE104" s="171"/>
      <c r="AF104" s="171"/>
      <c r="AG104" s="171"/>
      <c r="AH104" s="171"/>
      <c r="AI104" s="171"/>
      <c r="AJ104" s="171"/>
    </row>
    <row r="105" spans="2:36" x14ac:dyDescent="0.2">
      <c r="B105" s="258" t="s">
        <v>440</v>
      </c>
      <c r="C105" s="259" t="s">
        <v>441</v>
      </c>
      <c r="D105" s="151">
        <f>+'Teléfono SAM'!L598</f>
        <v>0</v>
      </c>
      <c r="E105" s="346">
        <v>46999</v>
      </c>
      <c r="F105" s="159">
        <f t="shared" si="9"/>
        <v>38842.14876033058</v>
      </c>
      <c r="G105" s="153">
        <v>0.21</v>
      </c>
      <c r="H105" s="292">
        <f t="shared" si="10"/>
        <v>38842.14876033058</v>
      </c>
      <c r="I105" s="152"/>
      <c r="J105" s="155">
        <f>+'Teléfono SAM'!$J$4</f>
        <v>0</v>
      </c>
      <c r="K105" s="154">
        <f t="shared" si="11"/>
        <v>0</v>
      </c>
      <c r="L105" s="21"/>
      <c r="M105" s="158" t="s">
        <v>447</v>
      </c>
      <c r="AB105" s="171"/>
      <c r="AC105" s="171"/>
      <c r="AD105" s="171"/>
      <c r="AE105" s="171"/>
      <c r="AF105" s="171"/>
      <c r="AG105" s="171"/>
      <c r="AH105" s="171"/>
      <c r="AI105" s="171"/>
      <c r="AJ105" s="171"/>
    </row>
    <row r="106" spans="2:36" x14ac:dyDescent="0.2">
      <c r="B106" s="256" t="s">
        <v>442</v>
      </c>
      <c r="C106" s="257" t="s">
        <v>443</v>
      </c>
      <c r="D106" s="151">
        <f>+'Teléfono SAM'!K570</f>
        <v>0</v>
      </c>
      <c r="E106" s="346">
        <v>51999</v>
      </c>
      <c r="F106" s="159">
        <f t="shared" si="9"/>
        <v>42974.380165289258</v>
      </c>
      <c r="G106" s="153">
        <v>0.21</v>
      </c>
      <c r="H106" s="292">
        <f t="shared" si="10"/>
        <v>42974.380165289258</v>
      </c>
      <c r="I106" s="152"/>
      <c r="J106" s="155">
        <f>+'Teléfono SAM'!$J$4</f>
        <v>0</v>
      </c>
      <c r="K106" s="154">
        <f t="shared" si="11"/>
        <v>0</v>
      </c>
      <c r="L106" s="21"/>
      <c r="M106" s="158" t="s">
        <v>448</v>
      </c>
      <c r="AB106" s="171"/>
      <c r="AC106" s="171"/>
      <c r="AD106" s="171"/>
      <c r="AE106" s="171"/>
      <c r="AF106" s="171"/>
      <c r="AG106" s="171"/>
      <c r="AH106" s="171"/>
      <c r="AI106" s="171"/>
      <c r="AJ106" s="171"/>
    </row>
    <row r="107" spans="2:36" x14ac:dyDescent="0.2">
      <c r="B107" s="170" t="s">
        <v>703</v>
      </c>
      <c r="C107" s="171" t="s">
        <v>705</v>
      </c>
      <c r="D107" s="151">
        <f>+'Teléfono SAM'!D570</f>
        <v>0</v>
      </c>
      <c r="E107" s="346">
        <v>49999</v>
      </c>
      <c r="F107" s="159">
        <f t="shared" si="9"/>
        <v>41321.487603305788</v>
      </c>
      <c r="G107" s="153">
        <v>0.21</v>
      </c>
      <c r="H107" s="292">
        <f t="shared" si="10"/>
        <v>41321.487603305788</v>
      </c>
      <c r="I107" s="152"/>
      <c r="J107" s="155">
        <f>+'Teléfono SAM'!$J$4</f>
        <v>0</v>
      </c>
      <c r="K107" s="154">
        <f t="shared" si="11"/>
        <v>0</v>
      </c>
      <c r="L107" s="21"/>
      <c r="M107" s="158" t="s">
        <v>704</v>
      </c>
      <c r="AB107" s="171"/>
      <c r="AC107" s="171"/>
      <c r="AD107" s="171"/>
      <c r="AE107" s="171"/>
      <c r="AF107" s="171"/>
      <c r="AG107" s="171"/>
      <c r="AH107" s="171"/>
      <c r="AI107" s="171"/>
      <c r="AJ107" s="171"/>
    </row>
    <row r="108" spans="2:36" x14ac:dyDescent="0.2">
      <c r="B108" s="150" t="s">
        <v>322</v>
      </c>
      <c r="C108" s="20" t="s">
        <v>323</v>
      </c>
      <c r="D108" s="151">
        <f>+'Teléfono SAM'!D627</f>
        <v>0</v>
      </c>
      <c r="E108" s="346">
        <v>34999</v>
      </c>
      <c r="F108" s="159">
        <f t="shared" si="9"/>
        <v>28924.793388429753</v>
      </c>
      <c r="G108" s="153">
        <v>0.21</v>
      </c>
      <c r="H108" s="292">
        <f t="shared" si="10"/>
        <v>28924.793388429753</v>
      </c>
      <c r="I108" s="152"/>
      <c r="J108" s="155">
        <f>+'Teléfono SAM'!$J$4</f>
        <v>0</v>
      </c>
      <c r="K108" s="154">
        <f t="shared" si="11"/>
        <v>0</v>
      </c>
      <c r="L108" s="21"/>
      <c r="M108" s="158" t="s">
        <v>326</v>
      </c>
      <c r="AB108" s="171"/>
      <c r="AC108" s="171"/>
      <c r="AD108" s="171"/>
      <c r="AE108" s="171"/>
      <c r="AF108" s="171"/>
      <c r="AG108" s="171"/>
      <c r="AH108" s="171"/>
      <c r="AI108" s="171"/>
      <c r="AJ108" s="171"/>
    </row>
    <row r="109" spans="2:36" x14ac:dyDescent="0.2">
      <c r="B109" s="170" t="s">
        <v>697</v>
      </c>
      <c r="C109" s="171" t="s">
        <v>698</v>
      </c>
      <c r="D109" s="151">
        <f>+'Teléfono SAM'!I627</f>
        <v>0</v>
      </c>
      <c r="E109" s="346">
        <v>34999</v>
      </c>
      <c r="F109" s="159">
        <f t="shared" si="9"/>
        <v>28924.793388429753</v>
      </c>
      <c r="G109" s="153">
        <v>0.21</v>
      </c>
      <c r="H109" s="292">
        <f t="shared" si="10"/>
        <v>28924.793388429753</v>
      </c>
      <c r="I109" s="152"/>
      <c r="J109" s="155">
        <f>+'Teléfono SAM'!$J$4</f>
        <v>0</v>
      </c>
      <c r="K109" s="154">
        <f t="shared" si="11"/>
        <v>0</v>
      </c>
      <c r="L109" s="21"/>
      <c r="M109" s="158" t="s">
        <v>699</v>
      </c>
      <c r="AB109" s="171"/>
      <c r="AC109" s="171"/>
      <c r="AD109" s="171"/>
      <c r="AE109" s="171"/>
      <c r="AF109" s="171"/>
      <c r="AG109" s="171"/>
      <c r="AH109" s="171"/>
      <c r="AI109" s="171"/>
      <c r="AJ109" s="171"/>
    </row>
    <row r="110" spans="2:36" x14ac:dyDescent="0.2">
      <c r="B110" s="150" t="s">
        <v>620</v>
      </c>
      <c r="C110" s="20" t="s">
        <v>621</v>
      </c>
      <c r="D110" s="151">
        <f>+'Teléfono SAM'!G627</f>
        <v>0</v>
      </c>
      <c r="E110" s="346">
        <v>34999</v>
      </c>
      <c r="F110" s="159">
        <f t="shared" si="9"/>
        <v>28924.793388429753</v>
      </c>
      <c r="G110" s="153">
        <v>0.21</v>
      </c>
      <c r="H110" s="292">
        <f t="shared" si="10"/>
        <v>28924.793388429753</v>
      </c>
      <c r="I110" s="152"/>
      <c r="J110" s="155">
        <f>+'Teléfono SAM'!$J$4</f>
        <v>0</v>
      </c>
      <c r="K110" s="154">
        <f t="shared" si="11"/>
        <v>0</v>
      </c>
      <c r="L110" s="21"/>
      <c r="M110" s="158"/>
      <c r="AB110" s="171"/>
      <c r="AC110" s="171"/>
      <c r="AD110" s="171"/>
      <c r="AE110" s="171"/>
      <c r="AF110" s="171"/>
      <c r="AG110" s="171"/>
      <c r="AH110" s="171"/>
      <c r="AI110" s="171"/>
      <c r="AJ110" s="171"/>
    </row>
    <row r="111" spans="2:36" x14ac:dyDescent="0.2">
      <c r="B111" s="150" t="s">
        <v>324</v>
      </c>
      <c r="C111" s="20" t="s">
        <v>325</v>
      </c>
      <c r="D111" s="151">
        <f>+'Teléfono SAM'!E627</f>
        <v>0</v>
      </c>
      <c r="E111" s="346">
        <v>34999</v>
      </c>
      <c r="F111" s="159">
        <f t="shared" si="9"/>
        <v>28924.793388429753</v>
      </c>
      <c r="G111" s="153">
        <v>0.21</v>
      </c>
      <c r="H111" s="292">
        <f t="shared" si="10"/>
        <v>28924.793388429753</v>
      </c>
      <c r="I111" s="152"/>
      <c r="J111" s="155">
        <f>+'Teléfono SAM'!$J$4</f>
        <v>0</v>
      </c>
      <c r="K111" s="154">
        <f t="shared" si="11"/>
        <v>0</v>
      </c>
      <c r="L111" s="21"/>
      <c r="M111" s="158" t="s">
        <v>327</v>
      </c>
      <c r="AB111" s="171"/>
      <c r="AC111" s="171"/>
      <c r="AD111" s="171"/>
      <c r="AE111" s="171"/>
      <c r="AF111" s="171"/>
      <c r="AG111" s="171"/>
      <c r="AH111" s="171"/>
      <c r="AI111" s="171"/>
      <c r="AJ111" s="171"/>
    </row>
    <row r="112" spans="2:36" x14ac:dyDescent="0.2">
      <c r="B112" s="160" t="s">
        <v>595</v>
      </c>
      <c r="C112" s="161" t="s">
        <v>597</v>
      </c>
      <c r="D112" s="168">
        <f>+'Teléfono SAM'!F627</f>
        <v>0</v>
      </c>
      <c r="E112" s="347">
        <v>34999</v>
      </c>
      <c r="F112" s="162">
        <f t="shared" si="9"/>
        <v>28924.793388429753</v>
      </c>
      <c r="G112" s="163">
        <v>0.21</v>
      </c>
      <c r="H112" s="293">
        <f t="shared" si="10"/>
        <v>28924.793388429753</v>
      </c>
      <c r="I112" s="165"/>
      <c r="J112" s="166">
        <f>+'Teléfono SAM'!$J$4</f>
        <v>0</v>
      </c>
      <c r="K112" s="164">
        <f t="shared" si="11"/>
        <v>0</v>
      </c>
      <c r="L112" s="21"/>
      <c r="M112" s="158" t="s">
        <v>596</v>
      </c>
      <c r="AB112" s="171"/>
      <c r="AC112" s="171"/>
      <c r="AD112" s="171"/>
      <c r="AE112" s="171"/>
      <c r="AF112" s="171"/>
      <c r="AG112" s="171"/>
      <c r="AH112" s="171"/>
      <c r="AI112" s="171"/>
      <c r="AJ112" s="171"/>
    </row>
    <row r="113" spans="2:37" x14ac:dyDescent="0.2">
      <c r="B113" s="170" t="s">
        <v>33</v>
      </c>
      <c r="C113" s="171" t="s">
        <v>34</v>
      </c>
      <c r="D113" s="169">
        <f>+'Tablet SAM'!S20</f>
        <v>0</v>
      </c>
      <c r="E113" s="346">
        <v>123999</v>
      </c>
      <c r="F113" s="152">
        <f t="shared" si="9"/>
        <v>112216.28959276018</v>
      </c>
      <c r="G113" s="153">
        <v>0.105</v>
      </c>
      <c r="H113" s="292">
        <f t="shared" si="10"/>
        <v>112216.28959276018</v>
      </c>
      <c r="I113" s="21"/>
      <c r="J113" s="155">
        <f>+'Tablet SAM'!$L$4</f>
        <v>0</v>
      </c>
      <c r="K113" s="154">
        <f t="shared" si="11"/>
        <v>0</v>
      </c>
      <c r="L113" s="21"/>
      <c r="M113" s="156" t="s">
        <v>35</v>
      </c>
      <c r="AB113" s="171"/>
      <c r="AC113" s="171"/>
      <c r="AD113" s="171"/>
      <c r="AE113" s="171"/>
      <c r="AF113" s="171"/>
      <c r="AG113" s="171"/>
      <c r="AH113" s="171"/>
      <c r="AI113" s="171"/>
      <c r="AJ113" s="171"/>
    </row>
    <row r="114" spans="2:37" x14ac:dyDescent="0.2">
      <c r="B114" s="170" t="s">
        <v>36</v>
      </c>
      <c r="C114" s="171" t="s">
        <v>37</v>
      </c>
      <c r="D114" s="169">
        <f>+'Tablet SAM'!S21</f>
        <v>0</v>
      </c>
      <c r="E114" s="346">
        <v>123999</v>
      </c>
      <c r="F114" s="152">
        <f t="shared" si="9"/>
        <v>112216.28959276018</v>
      </c>
      <c r="G114" s="153">
        <v>0.105</v>
      </c>
      <c r="H114" s="292">
        <f t="shared" si="10"/>
        <v>112216.28959276018</v>
      </c>
      <c r="I114" s="21"/>
      <c r="J114" s="155">
        <f>+'Tablet SAM'!$L$4</f>
        <v>0</v>
      </c>
      <c r="K114" s="154">
        <f t="shared" si="11"/>
        <v>0</v>
      </c>
      <c r="L114" s="21"/>
      <c r="M114" s="156" t="s">
        <v>114</v>
      </c>
      <c r="AB114" s="171"/>
      <c r="AC114" s="171"/>
      <c r="AD114" s="171"/>
      <c r="AE114" s="171"/>
      <c r="AF114" s="171"/>
      <c r="AG114" s="171"/>
      <c r="AH114" s="171"/>
      <c r="AI114" s="171"/>
      <c r="AJ114" s="171"/>
    </row>
    <row r="115" spans="2:37" x14ac:dyDescent="0.2">
      <c r="B115" s="170" t="s">
        <v>144</v>
      </c>
      <c r="C115" s="171" t="s">
        <v>142</v>
      </c>
      <c r="D115" s="169">
        <f>+'Tablet SAM'!S22</f>
        <v>0</v>
      </c>
      <c r="E115" s="346">
        <v>123999</v>
      </c>
      <c r="F115" s="152">
        <f t="shared" si="9"/>
        <v>112216.28959276018</v>
      </c>
      <c r="G115" s="153">
        <v>0.105</v>
      </c>
      <c r="H115" s="292">
        <f t="shared" si="10"/>
        <v>112216.28959276018</v>
      </c>
      <c r="I115" s="21"/>
      <c r="J115" s="155">
        <f>+'Tablet SAM'!$L$4</f>
        <v>0</v>
      </c>
      <c r="K115" s="154">
        <f t="shared" si="11"/>
        <v>0</v>
      </c>
      <c r="L115" s="21"/>
      <c r="M115" s="156" t="s">
        <v>145</v>
      </c>
      <c r="AB115" s="171"/>
      <c r="AC115" s="171"/>
      <c r="AD115" s="171"/>
      <c r="AE115" s="171"/>
      <c r="AF115" s="171"/>
      <c r="AG115" s="171"/>
      <c r="AH115" s="171"/>
      <c r="AI115" s="171"/>
      <c r="AJ115" s="171"/>
    </row>
    <row r="116" spans="2:37" x14ac:dyDescent="0.2">
      <c r="B116" s="170" t="s">
        <v>233</v>
      </c>
      <c r="C116" s="171" t="s">
        <v>237</v>
      </c>
      <c r="D116" s="169">
        <f>+'Tablet SAM'!I20</f>
        <v>0</v>
      </c>
      <c r="E116" s="346">
        <v>199999</v>
      </c>
      <c r="F116" s="152">
        <f t="shared" si="9"/>
        <v>180994.57013574662</v>
      </c>
      <c r="G116" s="153">
        <v>0.105</v>
      </c>
      <c r="H116" s="292">
        <f t="shared" si="10"/>
        <v>180994.57013574662</v>
      </c>
      <c r="I116" s="21"/>
      <c r="J116" s="155">
        <f>+'Tablet SAM'!$L$4</f>
        <v>0</v>
      </c>
      <c r="K116" s="154">
        <f t="shared" si="11"/>
        <v>0</v>
      </c>
      <c r="L116" s="21"/>
      <c r="M116" s="158" t="s">
        <v>241</v>
      </c>
      <c r="AB116" s="171"/>
      <c r="AC116" s="171"/>
      <c r="AD116" s="171"/>
      <c r="AE116" s="171"/>
      <c r="AF116" s="171"/>
      <c r="AG116" s="171"/>
      <c r="AH116" s="171"/>
      <c r="AI116" s="171"/>
      <c r="AJ116" s="171"/>
    </row>
    <row r="117" spans="2:37" x14ac:dyDescent="0.2">
      <c r="B117" s="170" t="s">
        <v>234</v>
      </c>
      <c r="C117" s="171" t="s">
        <v>238</v>
      </c>
      <c r="D117" s="169">
        <f>+'Tablet SAM'!I21</f>
        <v>0</v>
      </c>
      <c r="E117" s="346">
        <v>199999</v>
      </c>
      <c r="F117" s="152">
        <f t="shared" si="9"/>
        <v>180994.57013574662</v>
      </c>
      <c r="G117" s="153">
        <v>0.105</v>
      </c>
      <c r="H117" s="292">
        <f t="shared" si="10"/>
        <v>180994.57013574662</v>
      </c>
      <c r="I117" s="21"/>
      <c r="J117" s="155">
        <f>+'Tablet SAM'!$L$4</f>
        <v>0</v>
      </c>
      <c r="K117" s="154">
        <f t="shared" si="11"/>
        <v>0</v>
      </c>
      <c r="L117" s="21"/>
      <c r="M117" s="158" t="s">
        <v>242</v>
      </c>
      <c r="AB117" s="171"/>
      <c r="AC117" s="171"/>
      <c r="AD117" s="171"/>
      <c r="AE117" s="171"/>
      <c r="AF117" s="171"/>
      <c r="AG117" s="171"/>
      <c r="AH117" s="171"/>
      <c r="AI117" s="171"/>
      <c r="AJ117" s="171"/>
    </row>
    <row r="118" spans="2:37" x14ac:dyDescent="0.2">
      <c r="B118" s="170" t="s">
        <v>235</v>
      </c>
      <c r="C118" s="171" t="s">
        <v>239</v>
      </c>
      <c r="D118" s="169">
        <f>+'Tablet SAM'!I22</f>
        <v>0</v>
      </c>
      <c r="E118" s="346">
        <v>199999</v>
      </c>
      <c r="F118" s="152">
        <f t="shared" si="9"/>
        <v>180994.57013574662</v>
      </c>
      <c r="G118" s="153">
        <v>0.105</v>
      </c>
      <c r="H118" s="292">
        <f t="shared" si="10"/>
        <v>180994.57013574662</v>
      </c>
      <c r="I118" s="21"/>
      <c r="J118" s="155">
        <f>+'Tablet SAM'!$L$4</f>
        <v>0</v>
      </c>
      <c r="K118" s="154">
        <f t="shared" si="11"/>
        <v>0</v>
      </c>
      <c r="L118" s="21"/>
      <c r="M118" s="158" t="s">
        <v>243</v>
      </c>
      <c r="AB118" s="171"/>
      <c r="AC118" s="171"/>
      <c r="AD118" s="171"/>
      <c r="AE118" s="171"/>
      <c r="AF118" s="171"/>
      <c r="AG118" s="171"/>
      <c r="AH118" s="171"/>
      <c r="AI118" s="171"/>
      <c r="AJ118" s="171"/>
    </row>
    <row r="119" spans="2:37" x14ac:dyDescent="0.2">
      <c r="B119" s="170" t="s">
        <v>236</v>
      </c>
      <c r="C119" s="171" t="s">
        <v>240</v>
      </c>
      <c r="D119" s="169">
        <f>+'Tablet SAM'!I23</f>
        <v>0</v>
      </c>
      <c r="E119" s="346">
        <v>199999</v>
      </c>
      <c r="F119" s="152">
        <f t="shared" si="9"/>
        <v>180994.57013574662</v>
      </c>
      <c r="G119" s="153">
        <v>0.105</v>
      </c>
      <c r="H119" s="292">
        <f t="shared" si="10"/>
        <v>180994.57013574662</v>
      </c>
      <c r="I119" s="21"/>
      <c r="J119" s="155">
        <f>+'Tablet SAM'!$L$4</f>
        <v>0</v>
      </c>
      <c r="K119" s="154">
        <f t="shared" si="11"/>
        <v>0</v>
      </c>
      <c r="L119" s="21"/>
      <c r="M119" s="158" t="s">
        <v>244</v>
      </c>
      <c r="AB119" s="171"/>
      <c r="AC119" s="171"/>
      <c r="AD119" s="171"/>
      <c r="AE119" s="171"/>
      <c r="AF119" s="171"/>
      <c r="AG119" s="171"/>
      <c r="AH119" s="171"/>
      <c r="AI119" s="171"/>
      <c r="AJ119" s="171"/>
    </row>
    <row r="120" spans="2:37" x14ac:dyDescent="0.2">
      <c r="B120" s="170" t="s">
        <v>339</v>
      </c>
      <c r="C120" s="171" t="s">
        <v>394</v>
      </c>
      <c r="D120" s="169">
        <f>+'Tablet SAM'!I40</f>
        <v>0</v>
      </c>
      <c r="E120" s="346">
        <v>50999</v>
      </c>
      <c r="F120" s="152">
        <f t="shared" si="9"/>
        <v>46152.941176470587</v>
      </c>
      <c r="G120" s="153">
        <v>0.105</v>
      </c>
      <c r="H120" s="157">
        <f t="shared" ref="H120:H128" si="12">+AF120</f>
        <v>38460.784313725489</v>
      </c>
      <c r="I120" s="21"/>
      <c r="J120" s="253" t="s">
        <v>396</v>
      </c>
      <c r="K120" s="154">
        <f t="shared" si="11"/>
        <v>0</v>
      </c>
      <c r="L120" s="21"/>
      <c r="M120" s="172" t="s">
        <v>341</v>
      </c>
      <c r="AB120" s="340">
        <f t="shared" ref="AB120:AB130" si="13">+E120</f>
        <v>50999</v>
      </c>
      <c r="AC120" s="283">
        <f>+AB120/(1+AD120)</f>
        <v>46152.941176470587</v>
      </c>
      <c r="AD120" s="284">
        <v>0.105</v>
      </c>
      <c r="AE120" s="285">
        <v>0.2</v>
      </c>
      <c r="AF120" s="286">
        <f>+AB120/(1+AD120)/(1+AE120)</f>
        <v>38460.784313725489</v>
      </c>
      <c r="AG120" s="287">
        <v>201.55</v>
      </c>
      <c r="AH120" s="283">
        <f t="shared" ref="AH120:AH128" si="14">+$AF$1*AG120</f>
        <v>33658.85</v>
      </c>
      <c r="AI120" s="288">
        <f t="shared" ref="AI120:AI128" si="15">+(AH120/AF120-1)*-1</f>
        <v>0.12485274024980886</v>
      </c>
      <c r="AJ120" s="171" t="str">
        <f t="shared" ref="AJ120:AJ128" si="16">+IF(AI120&lt;$AI$1,"Verificar","OK")</f>
        <v>Verificar</v>
      </c>
    </row>
    <row r="121" spans="2:37" x14ac:dyDescent="0.2">
      <c r="B121" s="170" t="s">
        <v>340</v>
      </c>
      <c r="C121" s="171" t="s">
        <v>395</v>
      </c>
      <c r="D121" s="169">
        <f>+'Tablet SAM'!I41</f>
        <v>0</v>
      </c>
      <c r="E121" s="346">
        <v>50999</v>
      </c>
      <c r="F121" s="152">
        <f t="shared" si="9"/>
        <v>46152.941176470587</v>
      </c>
      <c r="G121" s="153">
        <v>0.105</v>
      </c>
      <c r="H121" s="157">
        <f t="shared" si="12"/>
        <v>38460.784313725489</v>
      </c>
      <c r="I121" s="21"/>
      <c r="J121" s="253" t="s">
        <v>396</v>
      </c>
      <c r="K121" s="154">
        <f t="shared" si="11"/>
        <v>0</v>
      </c>
      <c r="L121" s="21"/>
      <c r="M121" s="172" t="s">
        <v>342</v>
      </c>
      <c r="AB121" s="340">
        <f t="shared" si="13"/>
        <v>50999</v>
      </c>
      <c r="AC121" s="283">
        <f>+AB121/(1+AD121)</f>
        <v>46152.941176470587</v>
      </c>
      <c r="AD121" s="284">
        <v>0.105</v>
      </c>
      <c r="AE121" s="285">
        <v>0.2</v>
      </c>
      <c r="AF121" s="286">
        <f>+AB121/(1+AD121)/(1+AE121)</f>
        <v>38460.784313725489</v>
      </c>
      <c r="AG121" s="287">
        <v>195.22</v>
      </c>
      <c r="AH121" s="283">
        <f t="shared" si="14"/>
        <v>32601.74</v>
      </c>
      <c r="AI121" s="288">
        <f t="shared" si="15"/>
        <v>0.15233813917919958</v>
      </c>
      <c r="AJ121" s="171" t="str">
        <f t="shared" si="16"/>
        <v>Verificar</v>
      </c>
    </row>
    <row r="122" spans="2:37" x14ac:dyDescent="0.2">
      <c r="B122" s="170" t="s">
        <v>400</v>
      </c>
      <c r="C122" s="171" t="s">
        <v>401</v>
      </c>
      <c r="D122" s="169">
        <f>+'Tablet SAM'!S40</f>
        <v>0</v>
      </c>
      <c r="E122" s="346">
        <v>85999</v>
      </c>
      <c r="F122" s="152">
        <f t="shared" si="9"/>
        <v>77827.149321266974</v>
      </c>
      <c r="G122" s="153">
        <v>0.105</v>
      </c>
      <c r="H122" s="157">
        <f t="shared" si="12"/>
        <v>64855.957767722481</v>
      </c>
      <c r="I122" s="21"/>
      <c r="J122" s="250" t="s">
        <v>396</v>
      </c>
      <c r="K122" s="154">
        <f t="shared" si="11"/>
        <v>0</v>
      </c>
      <c r="L122" s="21"/>
      <c r="M122" s="172" t="s">
        <v>406</v>
      </c>
      <c r="Z122" s="289"/>
      <c r="AB122" s="340">
        <f t="shared" si="13"/>
        <v>85999</v>
      </c>
      <c r="AC122" s="283">
        <f>+AB122/(1+AD122)</f>
        <v>77827.149321266974</v>
      </c>
      <c r="AD122" s="284">
        <v>0.105</v>
      </c>
      <c r="AE122" s="285">
        <v>0.2</v>
      </c>
      <c r="AF122" s="286">
        <f>+AB122/(1+AD122)/(1+AE122)</f>
        <v>64855.957767722481</v>
      </c>
      <c r="AG122" s="287">
        <v>332.35</v>
      </c>
      <c r="AH122" s="283">
        <f t="shared" si="14"/>
        <v>55502.450000000004</v>
      </c>
      <c r="AI122" s="288">
        <f t="shared" si="15"/>
        <v>0.14421971534552724</v>
      </c>
      <c r="AJ122" s="171" t="str">
        <f t="shared" si="16"/>
        <v>Verificar</v>
      </c>
    </row>
    <row r="123" spans="2:37" x14ac:dyDescent="0.2">
      <c r="B123" s="170" t="s">
        <v>402</v>
      </c>
      <c r="C123" s="171" t="s">
        <v>403</v>
      </c>
      <c r="D123" s="169">
        <f>+'Tablet SAM'!S41</f>
        <v>0</v>
      </c>
      <c r="E123" s="346">
        <v>85999</v>
      </c>
      <c r="F123" s="152">
        <f t="shared" si="9"/>
        <v>77827.149321266974</v>
      </c>
      <c r="G123" s="153">
        <v>0.105</v>
      </c>
      <c r="H123" s="157">
        <f t="shared" si="12"/>
        <v>64855.957767722481</v>
      </c>
      <c r="I123" s="21"/>
      <c r="J123" s="250" t="s">
        <v>396</v>
      </c>
      <c r="K123" s="154">
        <f t="shared" si="11"/>
        <v>0</v>
      </c>
      <c r="L123" s="21"/>
      <c r="M123" s="172" t="s">
        <v>407</v>
      </c>
      <c r="AB123" s="340">
        <f t="shared" si="13"/>
        <v>85999</v>
      </c>
      <c r="AC123" s="283">
        <f>+AB123/(1+AD123)</f>
        <v>77827.149321266974</v>
      </c>
      <c r="AD123" s="284">
        <v>0.105</v>
      </c>
      <c r="AE123" s="285">
        <v>0.2</v>
      </c>
      <c r="AF123" s="286">
        <f>+AB123/(1+AD123)/(1+AE123)</f>
        <v>64855.957767722481</v>
      </c>
      <c r="AG123" s="287">
        <v>334.78</v>
      </c>
      <c r="AH123" s="283">
        <f t="shared" si="14"/>
        <v>55908.259999999995</v>
      </c>
      <c r="AI123" s="288">
        <f t="shared" si="15"/>
        <v>0.13796261863510062</v>
      </c>
      <c r="AJ123" s="171" t="str">
        <f t="shared" si="16"/>
        <v>Verificar</v>
      </c>
    </row>
    <row r="124" spans="2:37" x14ac:dyDescent="0.2">
      <c r="B124" s="170" t="s">
        <v>404</v>
      </c>
      <c r="C124" s="171" t="s">
        <v>405</v>
      </c>
      <c r="D124" s="169">
        <f>+'Tablet SAM'!S42</f>
        <v>0</v>
      </c>
      <c r="E124" s="346">
        <v>85999</v>
      </c>
      <c r="F124" s="152">
        <f t="shared" si="9"/>
        <v>77827.149321266974</v>
      </c>
      <c r="G124" s="153">
        <v>0.105</v>
      </c>
      <c r="H124" s="157">
        <f t="shared" si="12"/>
        <v>64855.957767722481</v>
      </c>
      <c r="I124" s="21"/>
      <c r="J124" s="250" t="s">
        <v>396</v>
      </c>
      <c r="K124" s="154">
        <f t="shared" si="11"/>
        <v>0</v>
      </c>
      <c r="L124" s="21"/>
      <c r="M124" s="172" t="s">
        <v>408</v>
      </c>
      <c r="AB124" s="340">
        <f t="shared" si="13"/>
        <v>85999</v>
      </c>
      <c r="AC124" s="283">
        <f>+AB124/(1+AD124)</f>
        <v>77827.149321266974</v>
      </c>
      <c r="AD124" s="284">
        <v>0.105</v>
      </c>
      <c r="AE124" s="285">
        <v>0.2</v>
      </c>
      <c r="AF124" s="286">
        <f>+AB124/(1+AD124)/(1+AE124)</f>
        <v>64855.957767722481</v>
      </c>
      <c r="AG124" s="287">
        <v>0</v>
      </c>
      <c r="AH124" s="283">
        <f t="shared" si="14"/>
        <v>0</v>
      </c>
      <c r="AI124" s="288">
        <f t="shared" si="15"/>
        <v>1</v>
      </c>
      <c r="AJ124" s="171" t="str">
        <f t="shared" si="16"/>
        <v>OK</v>
      </c>
    </row>
    <row r="125" spans="2:37" x14ac:dyDescent="0.2">
      <c r="B125" s="170" t="s">
        <v>453</v>
      </c>
      <c r="C125" s="171" t="s">
        <v>454</v>
      </c>
      <c r="D125" s="169">
        <f>+'Tablet SAM'!I60</f>
        <v>0</v>
      </c>
      <c r="E125" s="346">
        <v>241999</v>
      </c>
      <c r="F125" s="152">
        <f t="shared" si="9"/>
        <v>219003.61990950227</v>
      </c>
      <c r="G125" s="153">
        <v>0.105</v>
      </c>
      <c r="H125" s="157">
        <f t="shared" si="12"/>
        <v>182503.01659125192</v>
      </c>
      <c r="I125" s="21"/>
      <c r="J125" s="250" t="s">
        <v>396</v>
      </c>
      <c r="K125" s="154">
        <f t="shared" si="11"/>
        <v>0</v>
      </c>
      <c r="L125" s="21"/>
      <c r="M125" s="172"/>
      <c r="AB125" s="340">
        <f t="shared" si="13"/>
        <v>241999</v>
      </c>
      <c r="AC125" s="283">
        <f>+AB125/(1+AD125)</f>
        <v>219003.61990950227</v>
      </c>
      <c r="AD125" s="284">
        <v>0.105</v>
      </c>
      <c r="AE125" s="285">
        <v>0.2</v>
      </c>
      <c r="AF125" s="286">
        <f>+AB125/(1+AD125)/(1+AE125)</f>
        <v>182503.01659125192</v>
      </c>
      <c r="AG125" s="287">
        <v>823.13</v>
      </c>
      <c r="AH125" s="283">
        <f t="shared" si="14"/>
        <v>137462.71</v>
      </c>
      <c r="AI125" s="288">
        <f t="shared" si="15"/>
        <v>0.24679212120711258</v>
      </c>
      <c r="AJ125" s="171" t="str">
        <f t="shared" si="16"/>
        <v>OK</v>
      </c>
      <c r="AK125" s="290"/>
    </row>
    <row r="126" spans="2:37" x14ac:dyDescent="0.2">
      <c r="B126" s="170" t="s">
        <v>455</v>
      </c>
      <c r="C126" s="171" t="s">
        <v>456</v>
      </c>
      <c r="D126" s="169">
        <f>+'Tablet SAM'!I61</f>
        <v>0</v>
      </c>
      <c r="E126" s="346">
        <v>241999</v>
      </c>
      <c r="F126" s="152">
        <f t="shared" si="9"/>
        <v>219003.61990950227</v>
      </c>
      <c r="G126" s="153">
        <v>0.105</v>
      </c>
      <c r="H126" s="157">
        <f t="shared" si="12"/>
        <v>182503.01659125192</v>
      </c>
      <c r="I126" s="21"/>
      <c r="J126" s="250" t="s">
        <v>396</v>
      </c>
      <c r="K126" s="154">
        <f t="shared" si="11"/>
        <v>0</v>
      </c>
      <c r="L126" s="21"/>
      <c r="M126" s="172"/>
      <c r="AB126" s="340">
        <f t="shared" si="13"/>
        <v>241999</v>
      </c>
      <c r="AC126" s="283">
        <f>+AB126/(1+AD126)</f>
        <v>219003.61990950227</v>
      </c>
      <c r="AD126" s="284">
        <v>0.105</v>
      </c>
      <c r="AE126" s="285">
        <v>0.2</v>
      </c>
      <c r="AF126" s="286">
        <f>+AB126/(1+AD126)/(1+AE126)</f>
        <v>182503.01659125192</v>
      </c>
      <c r="AG126" s="287">
        <v>948.52</v>
      </c>
      <c r="AH126" s="283">
        <f t="shared" si="14"/>
        <v>158402.84</v>
      </c>
      <c r="AI126" s="288">
        <f t="shared" si="15"/>
        <v>0.13205357939495632</v>
      </c>
      <c r="AJ126" s="171" t="str">
        <f t="shared" si="16"/>
        <v>Verificar</v>
      </c>
    </row>
    <row r="127" spans="2:37" x14ac:dyDescent="0.2">
      <c r="B127" s="170" t="s">
        <v>457</v>
      </c>
      <c r="C127" s="171" t="s">
        <v>458</v>
      </c>
      <c r="D127" s="169">
        <f>+'Tablet SAM'!I62</f>
        <v>0</v>
      </c>
      <c r="E127" s="346">
        <v>241999</v>
      </c>
      <c r="F127" s="152">
        <f t="shared" si="9"/>
        <v>219003.61990950227</v>
      </c>
      <c r="G127" s="153">
        <v>0.105</v>
      </c>
      <c r="H127" s="157">
        <f t="shared" si="12"/>
        <v>182503.01659125192</v>
      </c>
      <c r="I127" s="21"/>
      <c r="J127" s="250" t="s">
        <v>396</v>
      </c>
      <c r="K127" s="154">
        <f t="shared" si="11"/>
        <v>0</v>
      </c>
      <c r="L127" s="21"/>
      <c r="M127" s="172"/>
      <c r="AB127" s="340">
        <f t="shared" si="13"/>
        <v>241999</v>
      </c>
      <c r="AC127" s="283">
        <f>+AB127/(1+AD127)</f>
        <v>219003.61990950227</v>
      </c>
      <c r="AD127" s="284">
        <v>0.105</v>
      </c>
      <c r="AE127" s="285">
        <v>0.2</v>
      </c>
      <c r="AF127" s="286">
        <f>+AB127/(1+AD127)/(1+AE127)</f>
        <v>182503.01659125192</v>
      </c>
      <c r="AG127" s="287">
        <v>885.78</v>
      </c>
      <c r="AH127" s="283">
        <f t="shared" si="14"/>
        <v>147925.26</v>
      </c>
      <c r="AI127" s="288">
        <f t="shared" si="15"/>
        <v>0.18946402770259385</v>
      </c>
      <c r="AJ127" s="171" t="str">
        <f t="shared" si="16"/>
        <v>OK</v>
      </c>
    </row>
    <row r="128" spans="2:37" x14ac:dyDescent="0.2">
      <c r="B128" s="170" t="s">
        <v>466</v>
      </c>
      <c r="C128" s="171" t="s">
        <v>468</v>
      </c>
      <c r="D128" s="169">
        <f>+'Tablet SAM'!S60</f>
        <v>0</v>
      </c>
      <c r="E128" s="346">
        <v>349999</v>
      </c>
      <c r="F128" s="152">
        <f t="shared" si="9"/>
        <v>316741.17647058825</v>
      </c>
      <c r="G128" s="153">
        <v>0.105</v>
      </c>
      <c r="H128" s="157">
        <f t="shared" si="12"/>
        <v>263950.98039215687</v>
      </c>
      <c r="I128" s="21"/>
      <c r="J128" s="250" t="s">
        <v>396</v>
      </c>
      <c r="K128" s="154">
        <f t="shared" si="11"/>
        <v>0</v>
      </c>
      <c r="L128" s="21"/>
      <c r="M128" s="172"/>
      <c r="AB128" s="340">
        <f t="shared" si="13"/>
        <v>349999</v>
      </c>
      <c r="AC128" s="283">
        <f>+AB128/(1+AD128)</f>
        <v>316741.17647058825</v>
      </c>
      <c r="AD128" s="284">
        <v>0.105</v>
      </c>
      <c r="AE128" s="285">
        <v>0.2</v>
      </c>
      <c r="AF128" s="286">
        <f>+AB128/(1+AD128)/(1+AE128)</f>
        <v>263950.98039215687</v>
      </c>
      <c r="AG128" s="287">
        <v>1181.8399999999999</v>
      </c>
      <c r="AH128" s="283">
        <f t="shared" si="14"/>
        <v>197367.28</v>
      </c>
      <c r="AI128" s="288">
        <f t="shared" si="15"/>
        <v>0.25225782565093047</v>
      </c>
      <c r="AJ128" s="171" t="str">
        <f t="shared" si="16"/>
        <v>OK</v>
      </c>
      <c r="AK128" s="290"/>
    </row>
    <row r="129" spans="2:38" x14ac:dyDescent="0.2">
      <c r="B129" s="170" t="s">
        <v>467</v>
      </c>
      <c r="C129" s="171" t="s">
        <v>469</v>
      </c>
      <c r="D129" s="169">
        <f>+'Tablet SAM'!S61</f>
        <v>0</v>
      </c>
      <c r="E129" s="346">
        <v>349999</v>
      </c>
      <c r="F129" s="152">
        <f t="shared" si="9"/>
        <v>316741.17647058825</v>
      </c>
      <c r="G129" s="153">
        <v>0.105</v>
      </c>
      <c r="H129" s="157">
        <f>+AF129</f>
        <v>263950.98039215687</v>
      </c>
      <c r="I129" s="21"/>
      <c r="J129" s="250" t="s">
        <v>396</v>
      </c>
      <c r="K129" s="154">
        <f t="shared" si="11"/>
        <v>0</v>
      </c>
      <c r="L129" s="21"/>
      <c r="M129" s="172"/>
      <c r="AB129" s="340">
        <f t="shared" si="13"/>
        <v>349999</v>
      </c>
      <c r="AC129" s="283">
        <f>+AB129/(1+AD129)</f>
        <v>316741.17647058825</v>
      </c>
      <c r="AD129" s="284">
        <v>0.105</v>
      </c>
      <c r="AE129" s="285">
        <v>0.2</v>
      </c>
      <c r="AF129" s="286">
        <f>+AB129/(1+AD129)/(1+AE129)</f>
        <v>263950.98039215687</v>
      </c>
      <c r="AG129" s="287">
        <v>1339.83</v>
      </c>
      <c r="AH129" s="283">
        <f>+$AF$1*AG129</f>
        <v>223751.61</v>
      </c>
      <c r="AI129" s="288">
        <f>+(AH129/AF129-1)*-1</f>
        <v>0.1522986212532037</v>
      </c>
      <c r="AJ129" s="171" t="str">
        <f>+IF(AI129&lt;$AI$1,"Verificar","OK")</f>
        <v>Verificar</v>
      </c>
    </row>
    <row r="130" spans="2:38" x14ac:dyDescent="0.2">
      <c r="B130" s="254" t="s">
        <v>692</v>
      </c>
      <c r="C130" s="255" t="s">
        <v>693</v>
      </c>
      <c r="D130" s="218">
        <f>+'Tablet SAM'!I80</f>
        <v>0</v>
      </c>
      <c r="E130" s="347">
        <v>419999</v>
      </c>
      <c r="F130" s="165">
        <f t="shared" si="9"/>
        <v>380089.592760181</v>
      </c>
      <c r="G130" s="163">
        <v>0.105</v>
      </c>
      <c r="H130" s="348">
        <f>+AF130</f>
        <v>316741.32730015082</v>
      </c>
      <c r="I130" s="291"/>
      <c r="J130" s="349" t="s">
        <v>396</v>
      </c>
      <c r="K130" s="154">
        <f t="shared" si="11"/>
        <v>0</v>
      </c>
      <c r="L130" s="21"/>
      <c r="M130" s="172"/>
      <c r="AB130" s="340">
        <f t="shared" si="13"/>
        <v>419999</v>
      </c>
      <c r="AC130" s="283">
        <f>+AB130/(1+AD130)</f>
        <v>380089.592760181</v>
      </c>
      <c r="AD130" s="284">
        <v>0.105</v>
      </c>
      <c r="AE130" s="285">
        <v>0.2</v>
      </c>
      <c r="AF130" s="286">
        <f>+AB130/(1+AD130)/(1+AE130)</f>
        <v>316741.32730015082</v>
      </c>
      <c r="AG130" s="287">
        <v>1572.41</v>
      </c>
      <c r="AH130" s="283">
        <f>+$AF$1*AG130</f>
        <v>262592.47000000003</v>
      </c>
      <c r="AI130" s="288">
        <f>+(AH130/AF130-1)*-1</f>
        <v>0.17095608508591675</v>
      </c>
      <c r="AJ130" s="171" t="str">
        <f>+IF(AI130&lt;$AI$1,"Verificar","OK")</f>
        <v>Verificar</v>
      </c>
    </row>
    <row r="131" spans="2:38" x14ac:dyDescent="0.2">
      <c r="B131" s="170" t="s">
        <v>58</v>
      </c>
      <c r="C131" s="171" t="s">
        <v>59</v>
      </c>
      <c r="D131" s="169">
        <f>+'Tablet SAM'!I105</f>
        <v>0</v>
      </c>
      <c r="E131" s="346">
        <v>208999</v>
      </c>
      <c r="F131" s="152">
        <f t="shared" si="9"/>
        <v>172726.44628099175</v>
      </c>
      <c r="G131" s="153">
        <v>0.21</v>
      </c>
      <c r="H131" s="294">
        <f>(E131/(1+J131))/1.4148</f>
        <v>147723.35312411649</v>
      </c>
      <c r="I131" s="248">
        <f>H131*1.2048</f>
        <v>177977.09584393556</v>
      </c>
      <c r="J131" s="155">
        <f>+'Tablet SAM'!$L$4</f>
        <v>0</v>
      </c>
      <c r="K131" s="154">
        <f t="shared" si="11"/>
        <v>0</v>
      </c>
      <c r="L131" s="156">
        <f>+D131*I131</f>
        <v>0</v>
      </c>
      <c r="M131" s="156" t="s">
        <v>60</v>
      </c>
      <c r="AB131" s="171"/>
      <c r="AC131" s="171"/>
      <c r="AD131" s="171"/>
      <c r="AE131" s="171"/>
      <c r="AF131" s="171"/>
      <c r="AG131" s="287"/>
      <c r="AH131" s="283"/>
      <c r="AI131" s="171"/>
      <c r="AJ131" s="171"/>
    </row>
    <row r="132" spans="2:38" x14ac:dyDescent="0.2">
      <c r="B132" s="170" t="s">
        <v>54</v>
      </c>
      <c r="C132" s="171" t="s">
        <v>55</v>
      </c>
      <c r="D132" s="169">
        <f>+'Tablet SAM'!S105</f>
        <v>0</v>
      </c>
      <c r="E132" s="346">
        <v>244999</v>
      </c>
      <c r="F132" s="152">
        <f t="shared" si="9"/>
        <v>202478.51239669422</v>
      </c>
      <c r="G132" s="153">
        <v>0.21</v>
      </c>
      <c r="H132" s="294">
        <f>(E132/(1+J132))/1.4148</f>
        <v>173168.64574498162</v>
      </c>
      <c r="I132" s="248">
        <f>H132*1.2048</f>
        <v>208633.58439355387</v>
      </c>
      <c r="J132" s="155">
        <f>+'Tablet SAM'!$L$4</f>
        <v>0</v>
      </c>
      <c r="K132" s="154">
        <f t="shared" si="11"/>
        <v>0</v>
      </c>
      <c r="L132" s="156">
        <f>+D132*I132</f>
        <v>0</v>
      </c>
      <c r="M132" s="156" t="s">
        <v>161</v>
      </c>
      <c r="AB132" s="171"/>
      <c r="AC132" s="171"/>
      <c r="AD132" s="171"/>
      <c r="AE132" s="171"/>
      <c r="AF132" s="171"/>
      <c r="AG132" s="287"/>
      <c r="AH132" s="171"/>
      <c r="AI132" s="171"/>
      <c r="AJ132" s="171"/>
    </row>
    <row r="133" spans="2:38" x14ac:dyDescent="0.2">
      <c r="B133" s="170" t="s">
        <v>56</v>
      </c>
      <c r="C133" s="171" t="s">
        <v>57</v>
      </c>
      <c r="D133" s="169">
        <f>+'Tablet SAM'!I124</f>
        <v>0</v>
      </c>
      <c r="E133" s="346">
        <v>150499</v>
      </c>
      <c r="F133" s="152">
        <f t="shared" si="9"/>
        <v>124379.33884297521</v>
      </c>
      <c r="G133" s="153">
        <v>0.21</v>
      </c>
      <c r="H133" s="294">
        <f>(E133/(1+J133))/1.4148</f>
        <v>106374.75261521063</v>
      </c>
      <c r="I133" s="248">
        <f>H133*1.2048</f>
        <v>128160.30195080578</v>
      </c>
      <c r="J133" s="155">
        <f>+'Tablet SAM'!$L$4</f>
        <v>0</v>
      </c>
      <c r="K133" s="154">
        <f t="shared" si="11"/>
        <v>0</v>
      </c>
      <c r="L133" s="156">
        <f>+D133*I133</f>
        <v>0</v>
      </c>
      <c r="M133" s="156" t="s">
        <v>162</v>
      </c>
      <c r="AB133" s="171"/>
      <c r="AC133" s="171"/>
      <c r="AD133" s="171"/>
      <c r="AE133" s="171"/>
      <c r="AF133" s="171"/>
      <c r="AG133" s="287"/>
      <c r="AH133" s="171"/>
      <c r="AI133" s="171"/>
      <c r="AJ133" s="171"/>
    </row>
    <row r="134" spans="2:38" x14ac:dyDescent="0.2">
      <c r="B134" s="254" t="s">
        <v>251</v>
      </c>
      <c r="C134" s="255" t="s">
        <v>252</v>
      </c>
      <c r="D134" s="218">
        <f>+'Tablet SAM'!I141</f>
        <v>0</v>
      </c>
      <c r="E134" s="347">
        <v>94499</v>
      </c>
      <c r="F134" s="165">
        <f t="shared" ref="F134" si="17">+E134/(1+G134)</f>
        <v>78098.347107438021</v>
      </c>
      <c r="G134" s="163">
        <v>0.21</v>
      </c>
      <c r="H134" s="295">
        <f>(E134/(1+J134))/1.4148</f>
        <v>66793.186316087071</v>
      </c>
      <c r="I134" s="249">
        <f>H134*1.2048</f>
        <v>80472.430873621706</v>
      </c>
      <c r="J134" s="166">
        <f>+'Tablet SAM'!$L$4</f>
        <v>0</v>
      </c>
      <c r="K134" s="154">
        <f t="shared" ref="K134:K165" si="18">+H134*D134</f>
        <v>0</v>
      </c>
      <c r="L134" s="156">
        <f>+D134*I134</f>
        <v>0</v>
      </c>
      <c r="M134" s="158" t="s">
        <v>594</v>
      </c>
      <c r="AB134" s="171"/>
      <c r="AC134" s="171"/>
      <c r="AD134" s="171"/>
      <c r="AE134" s="171"/>
      <c r="AF134" s="171"/>
      <c r="AG134" s="287"/>
      <c r="AH134" s="171"/>
      <c r="AI134" s="171"/>
      <c r="AJ134" s="171"/>
    </row>
    <row r="135" spans="2:38" x14ac:dyDescent="0.2">
      <c r="B135" s="173" t="s">
        <v>191</v>
      </c>
      <c r="C135" s="20" t="s">
        <v>190</v>
      </c>
      <c r="D135" s="174">
        <f>+TCL!F52</f>
        <v>0</v>
      </c>
      <c r="E135" s="157"/>
      <c r="F135" s="21"/>
      <c r="G135" s="153">
        <v>0.21</v>
      </c>
      <c r="H135" s="296">
        <f t="shared" ref="H135:H163" si="19">+AF135</f>
        <v>22277.398490837226</v>
      </c>
      <c r="I135" s="21"/>
      <c r="J135" s="175"/>
      <c r="K135" s="154">
        <f t="shared" si="18"/>
        <v>0</v>
      </c>
      <c r="L135" s="201"/>
      <c r="M135" s="21" t="s">
        <v>202</v>
      </c>
      <c r="AB135" s="455">
        <v>30999</v>
      </c>
      <c r="AC135" s="283">
        <f>+AB135/(1+AD135)</f>
        <v>25619.008264462809</v>
      </c>
      <c r="AD135" s="284">
        <v>0.21</v>
      </c>
      <c r="AE135" s="285">
        <v>0.15</v>
      </c>
      <c r="AF135" s="286">
        <f>+AB135/(1+AD135)/(1+AE135)</f>
        <v>22277.398490837226</v>
      </c>
      <c r="AG135" s="287">
        <v>101.43</v>
      </c>
      <c r="AH135" s="283">
        <f t="shared" ref="AH135:AH155" si="20">+$AF$1*AG135</f>
        <v>16938.810000000001</v>
      </c>
      <c r="AI135" s="288">
        <f t="shared" ref="AI135:AI155" si="21">+(AH135/AF135-1)*-1</f>
        <v>0.23964146859576108</v>
      </c>
      <c r="AJ135" s="171" t="str">
        <f t="shared" ref="AJ135:AJ162" si="22">+IF(AI135&lt;$AI$1,"Verificar","OK")</f>
        <v>OK</v>
      </c>
    </row>
    <row r="136" spans="2:38" x14ac:dyDescent="0.2">
      <c r="B136" s="173" t="s">
        <v>192</v>
      </c>
      <c r="C136" s="20" t="s">
        <v>193</v>
      </c>
      <c r="D136" s="174">
        <f>+TCL!I52</f>
        <v>0</v>
      </c>
      <c r="E136" s="157"/>
      <c r="F136" s="21"/>
      <c r="G136" s="153">
        <v>0.21</v>
      </c>
      <c r="H136" s="296">
        <f t="shared" si="19"/>
        <v>35213.079410707869</v>
      </c>
      <c r="I136" s="21"/>
      <c r="J136" s="175"/>
      <c r="K136" s="154">
        <f t="shared" si="18"/>
        <v>0</v>
      </c>
      <c r="L136" s="201"/>
      <c r="M136" s="21" t="s">
        <v>203</v>
      </c>
      <c r="AB136" s="455">
        <v>48999</v>
      </c>
      <c r="AC136" s="283">
        <f>+AB136/(1+AD136)</f>
        <v>40495.041322314049</v>
      </c>
      <c r="AD136" s="284">
        <v>0.21</v>
      </c>
      <c r="AE136" s="454">
        <v>0.15</v>
      </c>
      <c r="AF136" s="286">
        <f>+AB136/(1+AD136)/(1+AE136)</f>
        <v>35213.079410707869</v>
      </c>
      <c r="AG136" s="287">
        <v>161.81</v>
      </c>
      <c r="AH136" s="283">
        <f t="shared" si="20"/>
        <v>27022.27</v>
      </c>
      <c r="AI136" s="288">
        <f t="shared" si="21"/>
        <v>0.23260701840853892</v>
      </c>
      <c r="AJ136" s="171" t="str">
        <f t="shared" si="22"/>
        <v>OK</v>
      </c>
    </row>
    <row r="137" spans="2:38" x14ac:dyDescent="0.2">
      <c r="B137" s="452" t="s">
        <v>744</v>
      </c>
      <c r="C137" s="453" t="s">
        <v>745</v>
      </c>
      <c r="D137" s="174">
        <f>+TCL!F28</f>
        <v>0</v>
      </c>
      <c r="E137" s="157"/>
      <c r="F137" s="21"/>
      <c r="G137" s="153">
        <v>0.21</v>
      </c>
      <c r="H137" s="296">
        <f t="shared" si="19"/>
        <v>32338.48365073662</v>
      </c>
      <c r="I137" s="21"/>
      <c r="J137" s="175"/>
      <c r="K137" s="154">
        <f t="shared" si="18"/>
        <v>0</v>
      </c>
      <c r="L137" s="201"/>
      <c r="M137" s="158" t="s">
        <v>294</v>
      </c>
      <c r="AB137" s="340">
        <v>44999</v>
      </c>
      <c r="AC137" s="283">
        <f>+AB137/(1+AD137)</f>
        <v>37189.25619834711</v>
      </c>
      <c r="AD137" s="284">
        <v>0.21</v>
      </c>
      <c r="AE137" s="285">
        <v>0.15</v>
      </c>
      <c r="AF137" s="286">
        <f>+AB137/(1+AD137)/(1+AE137)</f>
        <v>32338.48365073662</v>
      </c>
      <c r="AG137" s="287">
        <v>147.19</v>
      </c>
      <c r="AH137" s="283">
        <f t="shared" si="20"/>
        <v>24580.73</v>
      </c>
      <c r="AI137" s="288">
        <f t="shared" si="21"/>
        <v>0.23989231327362848</v>
      </c>
      <c r="AJ137" s="171" t="str">
        <f t="shared" si="22"/>
        <v>OK</v>
      </c>
    </row>
    <row r="138" spans="2:38" x14ac:dyDescent="0.2">
      <c r="B138" s="364" t="s">
        <v>748</v>
      </c>
      <c r="C138" s="365" t="s">
        <v>749</v>
      </c>
      <c r="D138" s="174">
        <f>+TCL!C52</f>
        <v>0</v>
      </c>
      <c r="E138" s="157"/>
      <c r="F138" s="21"/>
      <c r="G138" s="153">
        <v>0.21</v>
      </c>
      <c r="H138" s="296">
        <f t="shared" si="19"/>
        <v>35213.079410707869</v>
      </c>
      <c r="I138" s="21"/>
      <c r="J138" s="175"/>
      <c r="K138" s="154">
        <f t="shared" si="18"/>
        <v>0</v>
      </c>
      <c r="L138" s="201"/>
      <c r="M138" s="158"/>
      <c r="AB138" s="455">
        <v>48999</v>
      </c>
      <c r="AC138" s="283">
        <f t="shared" ref="AC138:AC155" si="23">+AB138/(1+AD138)</f>
        <v>40495.041322314049</v>
      </c>
      <c r="AD138" s="284">
        <v>0.21</v>
      </c>
      <c r="AE138" s="454">
        <v>0.15</v>
      </c>
      <c r="AF138" s="286">
        <f>+AB138/(1+AD138)/(1+AE138)</f>
        <v>35213.079410707869</v>
      </c>
      <c r="AG138" s="287">
        <v>161.41</v>
      </c>
      <c r="AH138" s="283">
        <f t="shared" ref="AH138" si="24">+$AF$1*AG138</f>
        <v>26955.47</v>
      </c>
      <c r="AI138" s="288">
        <f t="shared" ref="AI138" si="25">+(AH138/AF138-1)*-1</f>
        <v>0.23450404079675091</v>
      </c>
      <c r="AJ138" s="171" t="str">
        <f t="shared" ref="AJ138" si="26">+IF(AI138&lt;$AI$1,"Verificar","OK")</f>
        <v>OK</v>
      </c>
    </row>
    <row r="139" spans="2:38" x14ac:dyDescent="0.2">
      <c r="B139" s="126" t="s">
        <v>668</v>
      </c>
      <c r="C139" s="171" t="s">
        <v>669</v>
      </c>
      <c r="D139" s="174">
        <f>+TCL!I28</f>
        <v>0</v>
      </c>
      <c r="E139" s="157"/>
      <c r="F139" s="21"/>
      <c r="G139" s="153">
        <v>0.21</v>
      </c>
      <c r="H139" s="296">
        <f t="shared" si="19"/>
        <v>30182.536830758178</v>
      </c>
      <c r="I139" s="21"/>
      <c r="J139" s="175"/>
      <c r="K139" s="154">
        <f t="shared" si="18"/>
        <v>0</v>
      </c>
      <c r="L139" s="201"/>
      <c r="M139" s="158"/>
      <c r="AB139" s="455">
        <v>41999</v>
      </c>
      <c r="AC139" s="283">
        <f t="shared" si="23"/>
        <v>34709.917355371901</v>
      </c>
      <c r="AD139" s="284">
        <v>0.21</v>
      </c>
      <c r="AE139" s="285">
        <v>0.15</v>
      </c>
      <c r="AF139" s="286">
        <f>+AB139/(1+AD139)/(1+AE139)</f>
        <v>30182.536830758178</v>
      </c>
      <c r="AG139" s="287">
        <v>138.32</v>
      </c>
      <c r="AH139" s="283">
        <f>+$AF$1*AG139</f>
        <v>23099.439999999999</v>
      </c>
      <c r="AI139" s="288">
        <f>+(AH139/AF139-1)*-1</f>
        <v>0.23467533131741247</v>
      </c>
      <c r="AJ139" s="171" t="str">
        <f>+IF(AI139&lt;$AI$1,"Verificar","OK")</f>
        <v>OK</v>
      </c>
    </row>
    <row r="140" spans="2:38" x14ac:dyDescent="0.2">
      <c r="B140" s="126" t="s">
        <v>586</v>
      </c>
      <c r="C140" s="171" t="s">
        <v>587</v>
      </c>
      <c r="D140" s="174">
        <f>+TCL!$F$80</f>
        <v>0</v>
      </c>
      <c r="E140" s="157"/>
      <c r="F140" s="21"/>
      <c r="G140" s="153">
        <v>0.21</v>
      </c>
      <c r="H140" s="296">
        <f t="shared" si="19"/>
        <v>47430.111390585706</v>
      </c>
      <c r="I140" s="21"/>
      <c r="J140" s="175"/>
      <c r="K140" s="154">
        <f t="shared" si="18"/>
        <v>0</v>
      </c>
      <c r="L140" s="201"/>
      <c r="M140" s="158" t="s">
        <v>588</v>
      </c>
      <c r="AB140" s="455">
        <v>65999</v>
      </c>
      <c r="AC140" s="283">
        <f t="shared" si="23"/>
        <v>54544.628099173555</v>
      </c>
      <c r="AD140" s="284">
        <v>0.21</v>
      </c>
      <c r="AE140" s="454">
        <v>0.15</v>
      </c>
      <c r="AF140" s="286">
        <f>+AB140/(1+AD140)/(1+AE140)</f>
        <v>47430.111390585706</v>
      </c>
      <c r="AG140" s="287">
        <v>216.35</v>
      </c>
      <c r="AH140" s="283">
        <f>+$AF$1*AG140</f>
        <v>36130.449999999997</v>
      </c>
      <c r="AI140" s="288">
        <f>+(AH140/AF140-1)*-1</f>
        <v>0.23823813732026256</v>
      </c>
      <c r="AJ140" s="171" t="str">
        <f>+IF(AI140&lt;$AI$1,"Verificar","OK")</f>
        <v>OK</v>
      </c>
      <c r="AL140" s="336"/>
    </row>
    <row r="141" spans="2:38" x14ac:dyDescent="0.2">
      <c r="B141" s="126" t="s">
        <v>665</v>
      </c>
      <c r="C141" s="171" t="s">
        <v>667</v>
      </c>
      <c r="D141" s="174">
        <f>+TCL!C80</f>
        <v>0</v>
      </c>
      <c r="E141" s="157"/>
      <c r="F141" s="21"/>
      <c r="G141" s="153">
        <v>0.21</v>
      </c>
      <c r="H141" s="296">
        <f t="shared" si="19"/>
        <v>40243.621990657564</v>
      </c>
      <c r="I141" s="21"/>
      <c r="J141" s="175"/>
      <c r="K141" s="154">
        <f t="shared" si="18"/>
        <v>0</v>
      </c>
      <c r="L141" s="201"/>
      <c r="M141" s="158"/>
      <c r="AB141" s="455">
        <v>55999</v>
      </c>
      <c r="AC141" s="283">
        <f t="shared" si="23"/>
        <v>46280.165289256198</v>
      </c>
      <c r="AD141" s="284">
        <v>0.21</v>
      </c>
      <c r="AE141" s="285">
        <v>0.15</v>
      </c>
      <c r="AF141" s="286">
        <f>+AB141/(1+AD141)/(1+AE141)</f>
        <v>40243.621990657564</v>
      </c>
      <c r="AG141" s="287">
        <v>184.92</v>
      </c>
      <c r="AH141" s="283">
        <f>+$AF$1*AG141</f>
        <v>30881.64</v>
      </c>
      <c r="AI141" s="288">
        <f>+(AH141/AF141-1)*-1</f>
        <v>0.23263268879801424</v>
      </c>
      <c r="AJ141" s="171" t="str">
        <f>+IF(AI141&lt;$AI$1,"Verificar","OK")</f>
        <v>OK</v>
      </c>
    </row>
    <row r="142" spans="2:38" x14ac:dyDescent="0.2">
      <c r="B142" s="126" t="s">
        <v>338</v>
      </c>
      <c r="C142" s="171" t="s">
        <v>335</v>
      </c>
      <c r="D142" s="174">
        <f>+TCL!$I$80</f>
        <v>0</v>
      </c>
      <c r="E142" s="157"/>
      <c r="F142" s="21"/>
      <c r="G142" s="153">
        <v>0.21</v>
      </c>
      <c r="H142" s="296">
        <f t="shared" si="19"/>
        <v>33775.781530722248</v>
      </c>
      <c r="I142" s="21"/>
      <c r="J142" s="175"/>
      <c r="K142" s="154">
        <f t="shared" si="18"/>
        <v>0</v>
      </c>
      <c r="L142" s="201"/>
      <c r="M142" s="158"/>
      <c r="AB142" s="455">
        <v>46999</v>
      </c>
      <c r="AC142" s="283">
        <f t="shared" si="23"/>
        <v>38842.14876033058</v>
      </c>
      <c r="AD142" s="284">
        <v>0.21</v>
      </c>
      <c r="AE142" s="454">
        <v>0.15</v>
      </c>
      <c r="AF142" s="286">
        <f>+AB142/(1+AD142)/(1+AE142)</f>
        <v>33775.781530722248</v>
      </c>
      <c r="AG142" s="287">
        <v>155.74</v>
      </c>
      <c r="AH142" s="283">
        <f t="shared" si="20"/>
        <v>26008.58</v>
      </c>
      <c r="AI142" s="288">
        <f t="shared" si="21"/>
        <v>0.22996363603480929</v>
      </c>
      <c r="AJ142" s="171" t="str">
        <f t="shared" si="22"/>
        <v>OK</v>
      </c>
    </row>
    <row r="143" spans="2:38" x14ac:dyDescent="0.2">
      <c r="B143" s="341" t="s">
        <v>683</v>
      </c>
      <c r="C143" s="255" t="s">
        <v>684</v>
      </c>
      <c r="D143" s="352">
        <f>+TCL!C28</f>
        <v>0</v>
      </c>
      <c r="E143" s="348"/>
      <c r="F143" s="291"/>
      <c r="G143" s="163">
        <v>0.21</v>
      </c>
      <c r="H143" s="353">
        <f t="shared" si="19"/>
        <v>45992.813510600077</v>
      </c>
      <c r="I143" s="291"/>
      <c r="J143" s="354"/>
      <c r="K143" s="164">
        <f t="shared" si="18"/>
        <v>0</v>
      </c>
      <c r="L143" s="201"/>
      <c r="M143" s="158" t="s">
        <v>685</v>
      </c>
      <c r="AB143" s="455">
        <v>63999</v>
      </c>
      <c r="AC143" s="283">
        <f t="shared" si="23"/>
        <v>52891.735537190085</v>
      </c>
      <c r="AD143" s="284">
        <v>0.21</v>
      </c>
      <c r="AE143" s="454">
        <v>0.15</v>
      </c>
      <c r="AF143" s="286">
        <f>+AB143/(1+AD143)/(1+AE143)</f>
        <v>45992.813510600077</v>
      </c>
      <c r="AG143" s="287">
        <v>212.18</v>
      </c>
      <c r="AH143" s="283">
        <f t="shared" ref="AH143" si="27">+$AF$1*AG143</f>
        <v>35434.06</v>
      </c>
      <c r="AI143" s="288">
        <f t="shared" ref="AI143" si="28">+(AH143/AF143-1)*-1</f>
        <v>0.22957398568727649</v>
      </c>
      <c r="AJ143" s="171" t="str">
        <f t="shared" ref="AJ143" si="29">+IF(AI143&lt;$AI$1,"Verificar","OK")</f>
        <v>OK</v>
      </c>
    </row>
    <row r="144" spans="2:38" x14ac:dyDescent="0.2">
      <c r="B144" s="126" t="s">
        <v>330</v>
      </c>
      <c r="C144" s="171" t="s">
        <v>333</v>
      </c>
      <c r="D144" s="174">
        <f>+TCL!L108</f>
        <v>0</v>
      </c>
      <c r="E144" s="157"/>
      <c r="F144" s="21"/>
      <c r="G144" s="153">
        <v>0.105</v>
      </c>
      <c r="H144" s="296">
        <f t="shared" si="19"/>
        <v>15737.950029510132</v>
      </c>
      <c r="I144" s="21"/>
      <c r="J144" s="175"/>
      <c r="K144" s="154">
        <f t="shared" si="18"/>
        <v>0</v>
      </c>
      <c r="L144" s="201">
        <f>+D144*H144</f>
        <v>0</v>
      </c>
      <c r="M144" s="21"/>
      <c r="AB144" s="455">
        <v>19999</v>
      </c>
      <c r="AC144" s="283">
        <f t="shared" si="23"/>
        <v>18098.642533936651</v>
      </c>
      <c r="AD144" s="284">
        <v>0.105</v>
      </c>
      <c r="AE144" s="454">
        <v>0.15</v>
      </c>
      <c r="AF144" s="286">
        <f>+AB144/(1+AD144)/(1+AE144)</f>
        <v>15737.950029510132</v>
      </c>
      <c r="AG144" s="287">
        <v>70.48</v>
      </c>
      <c r="AH144" s="283">
        <f>+$AF$1*AG144</f>
        <v>11770.16</v>
      </c>
      <c r="AI144" s="288">
        <f>+(AH144/AF144-1)*-1</f>
        <v>0.25211606480324011</v>
      </c>
      <c r="AJ144" s="171" t="str">
        <f>+IF(AI144&lt;$AI$1,"Verificar","OK")</f>
        <v>OK</v>
      </c>
    </row>
    <row r="145" spans="2:38" x14ac:dyDescent="0.2">
      <c r="B145" s="126" t="s">
        <v>331</v>
      </c>
      <c r="C145" s="171" t="s">
        <v>397</v>
      </c>
      <c r="D145" s="174">
        <f>+TCL!C134</f>
        <v>0</v>
      </c>
      <c r="E145" s="157"/>
      <c r="F145" s="21"/>
      <c r="G145" s="153">
        <v>0.105</v>
      </c>
      <c r="H145" s="296">
        <f t="shared" si="19"/>
        <v>30296.281723391701</v>
      </c>
      <c r="I145" s="21"/>
      <c r="J145" s="175"/>
      <c r="K145" s="154">
        <f t="shared" si="18"/>
        <v>0</v>
      </c>
      <c r="L145" s="201">
        <f>+D145*H145</f>
        <v>0</v>
      </c>
      <c r="M145" s="21"/>
      <c r="AB145" s="340">
        <v>38499</v>
      </c>
      <c r="AC145" s="283">
        <f t="shared" si="23"/>
        <v>34840.723981900454</v>
      </c>
      <c r="AD145" s="284">
        <v>0.105</v>
      </c>
      <c r="AE145" s="285">
        <v>0.15</v>
      </c>
      <c r="AF145" s="286">
        <f>+AB145/(1+AD145)/(1+AE145)</f>
        <v>30296.281723391701</v>
      </c>
      <c r="AG145" s="287">
        <v>138.84</v>
      </c>
      <c r="AH145" s="283">
        <f>+$AF$1*AG145</f>
        <v>23186.28</v>
      </c>
      <c r="AI145" s="288">
        <f>+(AH145/AF145-1)*-1</f>
        <v>0.23468232135899647</v>
      </c>
      <c r="AJ145" s="171" t="str">
        <f>+IF(AI145&lt;$AI$1,"Verificar","OK")</f>
        <v>OK</v>
      </c>
    </row>
    <row r="146" spans="2:38" x14ac:dyDescent="0.2">
      <c r="B146" s="126" t="s">
        <v>332</v>
      </c>
      <c r="C146" s="171" t="s">
        <v>398</v>
      </c>
      <c r="D146" s="174">
        <f>+TCL!F132</f>
        <v>0</v>
      </c>
      <c r="E146" s="157"/>
      <c r="F146" s="21"/>
      <c r="G146" s="153">
        <v>0.105</v>
      </c>
      <c r="H146" s="296">
        <f t="shared" si="19"/>
        <v>28328.939602596896</v>
      </c>
      <c r="I146" s="21"/>
      <c r="J146" s="175"/>
      <c r="K146" s="154">
        <f t="shared" si="18"/>
        <v>0</v>
      </c>
      <c r="L146" s="201">
        <f>+D146*H146</f>
        <v>0</v>
      </c>
      <c r="M146" s="21"/>
      <c r="AB146" s="455">
        <v>35999</v>
      </c>
      <c r="AC146" s="283">
        <f t="shared" si="23"/>
        <v>32578.280542986427</v>
      </c>
      <c r="AD146" s="284">
        <v>0.105</v>
      </c>
      <c r="AE146" s="285">
        <v>0.15</v>
      </c>
      <c r="AF146" s="286">
        <f>+AB146/(1+AD146)/(1+AE146)</f>
        <v>28328.939602596896</v>
      </c>
      <c r="AG146" s="287">
        <v>128.05000000000001</v>
      </c>
      <c r="AH146" s="283">
        <f>+$AF$1*AG146</f>
        <v>21384.350000000002</v>
      </c>
      <c r="AI146" s="288">
        <f>+(AH146/AF146-1)*-1</f>
        <v>0.24514117718547745</v>
      </c>
      <c r="AJ146" s="171" t="str">
        <f>+IF(AI146&lt;$AI$1,"Verificar","OK")</f>
        <v>OK</v>
      </c>
    </row>
    <row r="147" spans="2:38" x14ac:dyDescent="0.2">
      <c r="B147" s="341" t="s">
        <v>195</v>
      </c>
      <c r="C147" s="255" t="s">
        <v>194</v>
      </c>
      <c r="D147" s="352">
        <f>+TCL!F106</f>
        <v>0</v>
      </c>
      <c r="E147" s="348"/>
      <c r="F147" s="291"/>
      <c r="G147" s="163">
        <v>0.105</v>
      </c>
      <c r="H147" s="353">
        <f t="shared" si="19"/>
        <v>25968.129057643127</v>
      </c>
      <c r="I147" s="291"/>
      <c r="J147" s="354"/>
      <c r="K147" s="164">
        <f t="shared" si="18"/>
        <v>0</v>
      </c>
      <c r="L147" s="201">
        <f>+D147*H147</f>
        <v>0</v>
      </c>
      <c r="M147" s="21" t="s">
        <v>204</v>
      </c>
      <c r="AB147" s="455">
        <v>32999</v>
      </c>
      <c r="AC147" s="283">
        <f t="shared" si="23"/>
        <v>29863.348416289595</v>
      </c>
      <c r="AD147" s="284">
        <v>0.105</v>
      </c>
      <c r="AE147" s="285">
        <v>0.15</v>
      </c>
      <c r="AF147" s="286">
        <f>+AB147/(1+AD147)/(1+AE147)</f>
        <v>25968.129057643127</v>
      </c>
      <c r="AG147" s="287">
        <v>119.23</v>
      </c>
      <c r="AH147" s="283">
        <f t="shared" si="20"/>
        <v>19911.41</v>
      </c>
      <c r="AI147" s="288">
        <f t="shared" si="21"/>
        <v>0.23323663573138587</v>
      </c>
      <c r="AJ147" s="171" t="str">
        <f t="shared" si="22"/>
        <v>OK</v>
      </c>
      <c r="AL147" s="336"/>
    </row>
    <row r="148" spans="2:38" x14ac:dyDescent="0.2">
      <c r="B148" s="126" t="s">
        <v>450</v>
      </c>
      <c r="C148" s="171" t="s">
        <v>451</v>
      </c>
      <c r="D148" s="174">
        <f>+ZTE!F28</f>
        <v>0</v>
      </c>
      <c r="E148" s="157"/>
      <c r="F148" s="21"/>
      <c r="G148" s="153">
        <v>0.21</v>
      </c>
      <c r="H148" s="296">
        <f t="shared" si="19"/>
        <v>20480.776140855196</v>
      </c>
      <c r="I148" s="21"/>
      <c r="J148" s="175"/>
      <c r="K148" s="177">
        <f t="shared" si="18"/>
        <v>0</v>
      </c>
      <c r="L148" s="201">
        <f>+D148*H148</f>
        <v>0</v>
      </c>
      <c r="M148" s="158"/>
      <c r="AB148" s="340">
        <v>28499</v>
      </c>
      <c r="AC148" s="283">
        <f t="shared" si="23"/>
        <v>23552.892561983474</v>
      </c>
      <c r="AD148" s="284">
        <v>0.21</v>
      </c>
      <c r="AE148" s="285">
        <v>0.15</v>
      </c>
      <c r="AF148" s="286">
        <f>+AB148/(1+AD148)/(1+AE148)</f>
        <v>20480.776140855196</v>
      </c>
      <c r="AG148" s="287">
        <v>93.46</v>
      </c>
      <c r="AH148" s="283">
        <f t="shared" ref="AH148:AH154" si="30">+$AF$1*AG148</f>
        <v>15607.82</v>
      </c>
      <c r="AI148" s="288">
        <f t="shared" ref="AI148:AI154" si="31">+(AH148/AF148-1)*-1</f>
        <v>0.23792829467700638</v>
      </c>
      <c r="AJ148" s="171" t="str">
        <f t="shared" ref="AJ148:AJ154" si="32">+IF(AI148&lt;$AI$1,"Verificar","OK")</f>
        <v>OK</v>
      </c>
    </row>
    <row r="149" spans="2:38" x14ac:dyDescent="0.2">
      <c r="B149" s="126" t="s">
        <v>660</v>
      </c>
      <c r="C149" s="171" t="s">
        <v>661</v>
      </c>
      <c r="D149" s="174">
        <f>+ZTE!F57</f>
        <v>0</v>
      </c>
      <c r="E149" s="157"/>
      <c r="F149" s="21"/>
      <c r="G149" s="153">
        <v>0.21</v>
      </c>
      <c r="H149" s="296">
        <f t="shared" si="19"/>
        <v>24433.345310815668</v>
      </c>
      <c r="I149" s="21"/>
      <c r="J149" s="175"/>
      <c r="K149" s="177">
        <f t="shared" si="18"/>
        <v>0</v>
      </c>
      <c r="L149" s="201"/>
      <c r="M149" s="158"/>
      <c r="AB149" s="455">
        <v>33999</v>
      </c>
      <c r="AC149" s="283">
        <f t="shared" si="23"/>
        <v>28098.347107438018</v>
      </c>
      <c r="AD149" s="284">
        <v>0.21</v>
      </c>
      <c r="AE149" s="285">
        <v>0.15</v>
      </c>
      <c r="AF149" s="286">
        <f>+AB149/(1+AD149)/(1+AE149)</f>
        <v>24433.345310815668</v>
      </c>
      <c r="AG149" s="287">
        <v>110.83</v>
      </c>
      <c r="AH149" s="283">
        <f t="shared" si="30"/>
        <v>18508.61</v>
      </c>
      <c r="AI149" s="288">
        <f t="shared" si="31"/>
        <v>0.24248563737168738</v>
      </c>
      <c r="AJ149" s="171" t="str">
        <f t="shared" si="32"/>
        <v>OK</v>
      </c>
    </row>
    <row r="150" spans="2:38" x14ac:dyDescent="0.2">
      <c r="B150" s="364" t="s">
        <v>750</v>
      </c>
      <c r="C150" s="365" t="s">
        <v>752</v>
      </c>
      <c r="D150" s="174">
        <f>+ZTE!C28</f>
        <v>0</v>
      </c>
      <c r="E150" s="157"/>
      <c r="F150" s="21"/>
      <c r="G150" s="153">
        <v>0.21</v>
      </c>
      <c r="H150" s="296">
        <f t="shared" si="19"/>
        <v>30901.185770750992</v>
      </c>
      <c r="I150" s="21"/>
      <c r="J150" s="175"/>
      <c r="K150" s="177">
        <f t="shared" si="18"/>
        <v>0</v>
      </c>
      <c r="L150" s="201"/>
      <c r="M150" s="158"/>
      <c r="AB150" s="455">
        <v>42999</v>
      </c>
      <c r="AC150" s="283">
        <f t="shared" si="23"/>
        <v>35536.36363636364</v>
      </c>
      <c r="AD150" s="284">
        <v>0.21</v>
      </c>
      <c r="AE150" s="285">
        <v>0.15</v>
      </c>
      <c r="AF150" s="286">
        <f>+AB150/(1+AD150)/(1+AE150)</f>
        <v>30901.185770750992</v>
      </c>
      <c r="AG150" s="287">
        <v>139.81</v>
      </c>
      <c r="AH150" s="283">
        <f t="shared" si="30"/>
        <v>23348.27</v>
      </c>
      <c r="AI150" s="288">
        <f t="shared" si="31"/>
        <v>0.2444215515477105</v>
      </c>
      <c r="AJ150" s="171" t="str">
        <f t="shared" si="32"/>
        <v>OK</v>
      </c>
    </row>
    <row r="151" spans="2:38" x14ac:dyDescent="0.2">
      <c r="B151" s="126" t="s">
        <v>741</v>
      </c>
      <c r="C151" s="171" t="s">
        <v>742</v>
      </c>
      <c r="D151" s="174">
        <f>+ZTE!L57</f>
        <v>0</v>
      </c>
      <c r="E151" s="157"/>
      <c r="F151" s="21"/>
      <c r="G151" s="153">
        <v>0.21</v>
      </c>
      <c r="H151" s="296">
        <f t="shared" si="19"/>
        <v>40243.621990657564</v>
      </c>
      <c r="I151" s="21"/>
      <c r="J151" s="175"/>
      <c r="K151" s="177">
        <f t="shared" si="18"/>
        <v>0</v>
      </c>
      <c r="L151" s="201"/>
      <c r="M151" s="158"/>
      <c r="AB151" s="455">
        <v>55999</v>
      </c>
      <c r="AC151" s="283">
        <f t="shared" si="23"/>
        <v>46280.165289256198</v>
      </c>
      <c r="AD151" s="284">
        <v>0.21</v>
      </c>
      <c r="AE151" s="285">
        <v>0.15</v>
      </c>
      <c r="AF151" s="286">
        <f>+AB151/(1+AD151)/(1+AE151)</f>
        <v>40243.621990657564</v>
      </c>
      <c r="AG151" s="287">
        <v>183.17</v>
      </c>
      <c r="AH151" s="283">
        <f t="shared" si="30"/>
        <v>30589.39</v>
      </c>
      <c r="AI151" s="288">
        <f t="shared" si="31"/>
        <v>0.23989470910194832</v>
      </c>
      <c r="AJ151" s="171" t="str">
        <f t="shared" si="32"/>
        <v>OK</v>
      </c>
    </row>
    <row r="152" spans="2:38" x14ac:dyDescent="0.2">
      <c r="B152" s="126" t="s">
        <v>589</v>
      </c>
      <c r="C152" s="171" t="s">
        <v>518</v>
      </c>
      <c r="D152" s="174">
        <f>+ZTE!I28</f>
        <v>0</v>
      </c>
      <c r="E152" s="157"/>
      <c r="F152" s="21"/>
      <c r="G152" s="153">
        <v>0.21</v>
      </c>
      <c r="H152" s="296">
        <f t="shared" si="19"/>
        <v>15809.558030901906</v>
      </c>
      <c r="I152" s="21"/>
      <c r="J152" s="175"/>
      <c r="K152" s="177">
        <f t="shared" si="18"/>
        <v>0</v>
      </c>
      <c r="L152" s="201">
        <f>+D152*H152</f>
        <v>0</v>
      </c>
      <c r="M152" s="158" t="s">
        <v>590</v>
      </c>
      <c r="AB152" s="455">
        <v>21999</v>
      </c>
      <c r="AC152" s="283">
        <f t="shared" si="23"/>
        <v>18180.991735537191</v>
      </c>
      <c r="AD152" s="284">
        <v>0.21</v>
      </c>
      <c r="AE152" s="285">
        <v>0.15</v>
      </c>
      <c r="AF152" s="286">
        <f>+AB152/(1+AD152)/(1+AE152)</f>
        <v>15809.558030901906</v>
      </c>
      <c r="AG152" s="287">
        <v>72.81</v>
      </c>
      <c r="AH152" s="283">
        <f t="shared" si="30"/>
        <v>12159.27</v>
      </c>
      <c r="AI152" s="288">
        <f t="shared" si="31"/>
        <v>0.23089121300968229</v>
      </c>
      <c r="AJ152" s="171" t="str">
        <f t="shared" si="32"/>
        <v>OK</v>
      </c>
    </row>
    <row r="153" spans="2:38" x14ac:dyDescent="0.2">
      <c r="B153" s="126" t="s">
        <v>658</v>
      </c>
      <c r="C153" s="171" t="s">
        <v>659</v>
      </c>
      <c r="D153" s="174">
        <f>+ZTE!I57</f>
        <v>0</v>
      </c>
      <c r="E153" s="157"/>
      <c r="F153" s="21"/>
      <c r="G153" s="153">
        <v>0.21</v>
      </c>
      <c r="H153" s="296">
        <f t="shared" si="19"/>
        <v>22277.398490837226</v>
      </c>
      <c r="I153" s="21"/>
      <c r="J153" s="175"/>
      <c r="K153" s="177">
        <f t="shared" si="18"/>
        <v>0</v>
      </c>
      <c r="L153" s="201"/>
      <c r="M153" s="158"/>
      <c r="AB153" s="455">
        <v>30999</v>
      </c>
      <c r="AC153" s="283">
        <f t="shared" si="23"/>
        <v>25619.008264462809</v>
      </c>
      <c r="AD153" s="284">
        <v>0.21</v>
      </c>
      <c r="AE153" s="285">
        <v>0.15</v>
      </c>
      <c r="AF153" s="286">
        <f>+AB153/(1+AD153)/(1+AE153)</f>
        <v>22277.398490837226</v>
      </c>
      <c r="AG153" s="287">
        <v>102.53</v>
      </c>
      <c r="AH153" s="283">
        <f t="shared" si="30"/>
        <v>17122.509999999998</v>
      </c>
      <c r="AI153" s="288">
        <f t="shared" si="31"/>
        <v>0.23139544291751357</v>
      </c>
      <c r="AJ153" s="171" t="str">
        <f t="shared" si="32"/>
        <v>OK</v>
      </c>
    </row>
    <row r="154" spans="2:38" x14ac:dyDescent="0.2">
      <c r="B154" s="341" t="s">
        <v>613</v>
      </c>
      <c r="C154" s="255" t="s">
        <v>612</v>
      </c>
      <c r="D154" s="174">
        <f>+ZTE!L28</f>
        <v>0</v>
      </c>
      <c r="E154" s="157"/>
      <c r="F154" s="21"/>
      <c r="G154" s="153">
        <v>0.21</v>
      </c>
      <c r="H154" s="296">
        <f t="shared" si="19"/>
        <v>20840.100610851601</v>
      </c>
      <c r="I154" s="21"/>
      <c r="J154" s="175"/>
      <c r="K154" s="177">
        <f t="shared" si="18"/>
        <v>0</v>
      </c>
      <c r="L154" s="201">
        <f>+D154*H154</f>
        <v>0</v>
      </c>
      <c r="M154" s="158" t="s">
        <v>614</v>
      </c>
      <c r="AB154" s="455">
        <v>28999</v>
      </c>
      <c r="AC154" s="283">
        <f t="shared" si="23"/>
        <v>23966.115702479339</v>
      </c>
      <c r="AD154" s="284">
        <v>0.21</v>
      </c>
      <c r="AE154" s="285">
        <v>0.15</v>
      </c>
      <c r="AF154" s="286">
        <f>+AB154/(1+AD154)/(1+AE154)</f>
        <v>20840.100610851601</v>
      </c>
      <c r="AG154" s="287">
        <v>95.82</v>
      </c>
      <c r="AH154" s="283">
        <f t="shared" si="30"/>
        <v>16001.939999999999</v>
      </c>
      <c r="AI154" s="288">
        <f t="shared" si="31"/>
        <v>0.23215629814821215</v>
      </c>
      <c r="AJ154" s="171" t="str">
        <f t="shared" si="32"/>
        <v>OK</v>
      </c>
    </row>
    <row r="155" spans="2:38" x14ac:dyDescent="0.2">
      <c r="B155" s="126" t="s">
        <v>336</v>
      </c>
      <c r="C155" s="171" t="s">
        <v>337</v>
      </c>
      <c r="D155" s="174">
        <f>+Alcatel!F27</f>
        <v>0</v>
      </c>
      <c r="E155" s="157"/>
      <c r="F155" s="21"/>
      <c r="G155" s="153">
        <v>0.21</v>
      </c>
      <c r="H155" s="296">
        <f t="shared" si="19"/>
        <v>16846.153846153844</v>
      </c>
      <c r="I155" s="21"/>
      <c r="J155" s="175"/>
      <c r="K155" s="154">
        <f t="shared" si="18"/>
        <v>0</v>
      </c>
      <c r="L155" s="201">
        <f>+D155*H155</f>
        <v>0</v>
      </c>
      <c r="M155" s="158" t="s">
        <v>591</v>
      </c>
      <c r="AB155" s="455">
        <v>26499</v>
      </c>
      <c r="AC155" s="283">
        <f t="shared" si="23"/>
        <v>21900</v>
      </c>
      <c r="AD155" s="284">
        <v>0.21</v>
      </c>
      <c r="AE155" s="285">
        <v>0.3</v>
      </c>
      <c r="AF155" s="286">
        <f>+AB155/(1+AD155)/(1+AE155)</f>
        <v>16846.153846153844</v>
      </c>
      <c r="AG155" s="287">
        <v>77.05</v>
      </c>
      <c r="AH155" s="283">
        <f t="shared" si="20"/>
        <v>12867.35</v>
      </c>
      <c r="AI155" s="288">
        <f t="shared" si="21"/>
        <v>0.23618470319634688</v>
      </c>
      <c r="AJ155" s="171" t="str">
        <f t="shared" si="22"/>
        <v>OK</v>
      </c>
    </row>
    <row r="156" spans="2:38" x14ac:dyDescent="0.2">
      <c r="B156" s="126" t="s">
        <v>603</v>
      </c>
      <c r="C156" s="171" t="s">
        <v>604</v>
      </c>
      <c r="D156" s="174">
        <f>+Alcatel!C55</f>
        <v>0</v>
      </c>
      <c r="E156" s="157"/>
      <c r="F156" s="21"/>
      <c r="G156" s="153">
        <v>0.21</v>
      </c>
      <c r="H156" s="296">
        <f t="shared" si="19"/>
        <v>20660.521296884934</v>
      </c>
      <c r="I156" s="21"/>
      <c r="J156" s="175"/>
      <c r="K156" s="154">
        <f t="shared" si="18"/>
        <v>0</v>
      </c>
      <c r="L156" s="201"/>
      <c r="M156" s="158" t="s">
        <v>605</v>
      </c>
      <c r="AB156" s="340">
        <v>32499</v>
      </c>
      <c r="AC156" s="283">
        <f>+AB156/(1+AD156)</f>
        <v>26858.677685950413</v>
      </c>
      <c r="AD156" s="284">
        <v>0.21</v>
      </c>
      <c r="AE156" s="285">
        <v>0.3</v>
      </c>
      <c r="AF156" s="286">
        <f>+AB156/(1+AD156)/(1+AE156)</f>
        <v>20660.521296884934</v>
      </c>
      <c r="AG156" s="287">
        <v>73.08</v>
      </c>
      <c r="AH156" s="283">
        <f>+$AF$1*AG156</f>
        <v>12204.36</v>
      </c>
      <c r="AI156" s="288">
        <f>+(AH156/AF156-1)*-1</f>
        <v>0.40929080033231791</v>
      </c>
      <c r="AJ156" s="171" t="str">
        <f>+IF(AI156&lt;$AI$1,"Verificar","OK")</f>
        <v>OK</v>
      </c>
    </row>
    <row r="157" spans="2:38" x14ac:dyDescent="0.2">
      <c r="B157" s="341" t="s">
        <v>601</v>
      </c>
      <c r="C157" s="255" t="s">
        <v>606</v>
      </c>
      <c r="D157" s="174">
        <f>+Alcatel!F55</f>
        <v>0</v>
      </c>
      <c r="E157" s="157"/>
      <c r="F157" s="21"/>
      <c r="G157" s="153">
        <v>0.21</v>
      </c>
      <c r="H157" s="296">
        <f t="shared" si="19"/>
        <v>39414.494596312783</v>
      </c>
      <c r="I157" s="21"/>
      <c r="J157" s="175"/>
      <c r="K157" s="154">
        <f t="shared" si="18"/>
        <v>0</v>
      </c>
      <c r="L157" s="201">
        <f>+D157*H157</f>
        <v>0</v>
      </c>
      <c r="M157" s="158" t="s">
        <v>602</v>
      </c>
      <c r="AB157" s="340">
        <v>61999</v>
      </c>
      <c r="AC157" s="283">
        <f>+AB157/(1+AD157)</f>
        <v>51238.842975206615</v>
      </c>
      <c r="AD157" s="284">
        <v>0.21</v>
      </c>
      <c r="AE157" s="285">
        <v>0.3</v>
      </c>
      <c r="AF157" s="286">
        <f>+AB157/(1+AD157)/(1+AE157)</f>
        <v>39414.494596312783</v>
      </c>
      <c r="AG157" s="287">
        <v>164.57</v>
      </c>
      <c r="AH157" s="283">
        <f>+$AF$1*AG157</f>
        <v>27483.19</v>
      </c>
      <c r="AI157" s="288">
        <f>+(AH157/AF157-1)*-1</f>
        <v>0.30271362651010514</v>
      </c>
      <c r="AJ157" s="171" t="str">
        <f>+IF(AI157&lt;$AI$1,"Verificar","OK")</f>
        <v>OK</v>
      </c>
    </row>
    <row r="158" spans="2:38" x14ac:dyDescent="0.2">
      <c r="B158" s="170" t="s">
        <v>564</v>
      </c>
      <c r="C158" s="171" t="s">
        <v>565</v>
      </c>
      <c r="D158" s="174">
        <f>+Quantum!E16</f>
        <v>0</v>
      </c>
      <c r="E158" s="157"/>
      <c r="F158" s="21"/>
      <c r="G158" s="153">
        <v>0.21</v>
      </c>
      <c r="H158" s="296">
        <f t="shared" si="19"/>
        <v>20660.46831955923</v>
      </c>
      <c r="I158" s="21"/>
      <c r="J158" s="175"/>
      <c r="K158" s="177">
        <f t="shared" si="18"/>
        <v>0</v>
      </c>
      <c r="L158" s="201">
        <f>+D158*H158</f>
        <v>0</v>
      </c>
      <c r="M158" s="158" t="s">
        <v>566</v>
      </c>
      <c r="AB158" s="340">
        <v>29999</v>
      </c>
      <c r="AC158" s="283">
        <f>+AB158/(1+AD158)</f>
        <v>24792.561983471074</v>
      </c>
      <c r="AD158" s="284">
        <v>0.21</v>
      </c>
      <c r="AE158" s="285">
        <v>0.2</v>
      </c>
      <c r="AF158" s="286">
        <f>+AB158/(1+AD158)/(1+AE158)</f>
        <v>20660.46831955923</v>
      </c>
      <c r="AG158" s="287">
        <v>91.92</v>
      </c>
      <c r="AH158" s="283">
        <f t="shared" ref="AH158:AH162" si="33">+$AF$1*AG158</f>
        <v>15350.64</v>
      </c>
      <c r="AI158" s="288">
        <f t="shared" ref="AI158:AI162" si="34">+(AH158/AF158-1)*-1</f>
        <v>0.25700425747524924</v>
      </c>
      <c r="AJ158" s="171" t="str">
        <f t="shared" si="22"/>
        <v>OK</v>
      </c>
      <c r="AK158" s="290"/>
    </row>
    <row r="159" spans="2:38" x14ac:dyDescent="0.2">
      <c r="B159" s="170" t="s">
        <v>213</v>
      </c>
      <c r="C159" s="171" t="s">
        <v>278</v>
      </c>
      <c r="D159" s="174">
        <f>+Quantum!E32</f>
        <v>0</v>
      </c>
      <c r="E159" s="157"/>
      <c r="F159" s="21"/>
      <c r="G159" s="153">
        <v>0.21</v>
      </c>
      <c r="H159" s="296">
        <f t="shared" si="19"/>
        <v>18994.268195147964</v>
      </c>
      <c r="I159" s="21"/>
      <c r="J159" s="175"/>
      <c r="K159" s="177">
        <f t="shared" si="18"/>
        <v>0</v>
      </c>
      <c r="L159" s="201">
        <f>+D159*H159</f>
        <v>0</v>
      </c>
      <c r="M159" s="21" t="s">
        <v>215</v>
      </c>
      <c r="AB159" s="340">
        <v>28499</v>
      </c>
      <c r="AC159" s="283">
        <f>+AB159/(1+AD159)</f>
        <v>23552.892561983474</v>
      </c>
      <c r="AD159" s="284">
        <v>0.21</v>
      </c>
      <c r="AE159" s="285">
        <v>0.24</v>
      </c>
      <c r="AF159" s="286">
        <f>+AB159/(1+AD159)/(1+AE159)</f>
        <v>18994.268195147964</v>
      </c>
      <c r="AG159" s="287">
        <v>85.09</v>
      </c>
      <c r="AH159" s="283">
        <f t="shared" si="33"/>
        <v>14210.03</v>
      </c>
      <c r="AI159" s="288">
        <f t="shared" si="34"/>
        <v>0.25187799529808075</v>
      </c>
      <c r="AJ159" s="171" t="str">
        <f t="shared" si="22"/>
        <v>OK</v>
      </c>
    </row>
    <row r="160" spans="2:38" x14ac:dyDescent="0.2">
      <c r="B160" s="170" t="s">
        <v>318</v>
      </c>
      <c r="C160" s="171" t="s">
        <v>321</v>
      </c>
      <c r="D160" s="174">
        <f>+Quantum!E49</f>
        <v>0</v>
      </c>
      <c r="E160" s="157"/>
      <c r="F160" s="21"/>
      <c r="G160" s="153">
        <v>0.21</v>
      </c>
      <c r="H160" s="296">
        <f t="shared" si="19"/>
        <v>21972.320608684244</v>
      </c>
      <c r="I160" s="21"/>
      <c r="J160" s="175"/>
      <c r="K160" s="177">
        <f t="shared" si="18"/>
        <v>0</v>
      </c>
      <c r="L160" s="201">
        <f>+D160*H160</f>
        <v>0</v>
      </c>
      <c r="M160" s="158" t="s">
        <v>320</v>
      </c>
      <c r="AB160" s="340">
        <v>33499</v>
      </c>
      <c r="AC160" s="283">
        <f>+AB160/(1+AD160)</f>
        <v>27685.123966942148</v>
      </c>
      <c r="AD160" s="284">
        <v>0.21</v>
      </c>
      <c r="AE160" s="285">
        <v>0.26</v>
      </c>
      <c r="AF160" s="286">
        <f>+AB160/(1+AD160)/(1+AE160)</f>
        <v>21972.320608684244</v>
      </c>
      <c r="AG160" s="287">
        <v>97.39</v>
      </c>
      <c r="AH160" s="283">
        <f t="shared" si="33"/>
        <v>16264.13</v>
      </c>
      <c r="AI160" s="288">
        <f t="shared" si="34"/>
        <v>0.25979006543478911</v>
      </c>
      <c r="AJ160" s="171" t="str">
        <f t="shared" si="22"/>
        <v>OK</v>
      </c>
    </row>
    <row r="161" spans="2:36" x14ac:dyDescent="0.2">
      <c r="B161" s="170" t="s">
        <v>671</v>
      </c>
      <c r="C161" s="171" t="s">
        <v>672</v>
      </c>
      <c r="D161" s="174">
        <f>+Quantum!E81</f>
        <v>0</v>
      </c>
      <c r="E161" s="157"/>
      <c r="F161" s="21"/>
      <c r="G161" s="153">
        <v>0.21</v>
      </c>
      <c r="H161" s="296">
        <f t="shared" si="19"/>
        <v>18327.779258864302</v>
      </c>
      <c r="I161" s="21"/>
      <c r="J161" s="175"/>
      <c r="K161" s="177">
        <f t="shared" si="18"/>
        <v>0</v>
      </c>
      <c r="L161" s="201"/>
      <c r="M161" s="158" t="s">
        <v>673</v>
      </c>
      <c r="AB161" s="340">
        <v>27499</v>
      </c>
      <c r="AC161" s="283">
        <f>+AB161/(1+AD161)</f>
        <v>22726.446280991735</v>
      </c>
      <c r="AD161" s="284">
        <v>0.21</v>
      </c>
      <c r="AE161" s="285">
        <v>0.24</v>
      </c>
      <c r="AF161" s="286">
        <f>+AB161/(1+AD161)/(1+AE161)</f>
        <v>18327.779258864302</v>
      </c>
      <c r="AG161" s="287">
        <v>83.85</v>
      </c>
      <c r="AH161" s="283">
        <f t="shared" si="33"/>
        <v>14002.949999999999</v>
      </c>
      <c r="AI161" s="288">
        <f t="shared" si="34"/>
        <v>0.23597126513691413</v>
      </c>
      <c r="AJ161" s="171" t="str">
        <f t="shared" si="22"/>
        <v>OK</v>
      </c>
    </row>
    <row r="162" spans="2:36" x14ac:dyDescent="0.2">
      <c r="B162" s="170" t="s">
        <v>290</v>
      </c>
      <c r="C162" s="171" t="s">
        <v>292</v>
      </c>
      <c r="D162" s="174">
        <f>+Quantum!E65</f>
        <v>0</v>
      </c>
      <c r="E162" s="157"/>
      <c r="F162" s="21"/>
      <c r="G162" s="153">
        <v>0.21</v>
      </c>
      <c r="H162" s="296">
        <f t="shared" si="19"/>
        <v>22326.712876566249</v>
      </c>
      <c r="I162" s="21"/>
      <c r="J162" s="175"/>
      <c r="K162" s="177">
        <f t="shared" si="18"/>
        <v>0</v>
      </c>
      <c r="L162" s="201">
        <f>+D162*H162</f>
        <v>0</v>
      </c>
      <c r="M162" s="158" t="s">
        <v>293</v>
      </c>
      <c r="AB162" s="340">
        <v>33499</v>
      </c>
      <c r="AC162" s="283">
        <f>+AB162/(1+AD162)</f>
        <v>27685.123966942148</v>
      </c>
      <c r="AD162" s="284">
        <v>0.21</v>
      </c>
      <c r="AE162" s="285">
        <v>0.24</v>
      </c>
      <c r="AF162" s="286">
        <f>+AB162/(1+AD162)/(1+AE162)</f>
        <v>22326.712876566249</v>
      </c>
      <c r="AG162" s="287">
        <v>99.62</v>
      </c>
      <c r="AH162" s="283">
        <f t="shared" si="33"/>
        <v>16636.54</v>
      </c>
      <c r="AI162" s="288">
        <f t="shared" si="34"/>
        <v>0.25485941025105219</v>
      </c>
      <c r="AJ162" s="171" t="str">
        <f t="shared" si="22"/>
        <v>OK</v>
      </c>
    </row>
    <row r="163" spans="2:36" x14ac:dyDescent="0.2">
      <c r="B163" s="126" t="s">
        <v>598</v>
      </c>
      <c r="C163" s="171" t="s">
        <v>599</v>
      </c>
      <c r="D163" s="174">
        <f>+Kodak!J8</f>
        <v>0</v>
      </c>
      <c r="E163" s="157"/>
      <c r="F163" s="21"/>
      <c r="G163" s="153">
        <v>0.21</v>
      </c>
      <c r="H163" s="297">
        <f t="shared" si="19"/>
        <v>30365.013774104682</v>
      </c>
      <c r="I163" s="21"/>
      <c r="J163" s="175"/>
      <c r="K163" s="177">
        <f t="shared" si="18"/>
        <v>0</v>
      </c>
      <c r="L163" s="201">
        <f>+D163*H163</f>
        <v>0</v>
      </c>
      <c r="M163" s="21"/>
      <c r="AB163" s="340">
        <v>48499</v>
      </c>
      <c r="AC163" s="283">
        <f>+AB163/(1+AD163)</f>
        <v>40081.818181818184</v>
      </c>
      <c r="AD163" s="284">
        <v>0.21</v>
      </c>
      <c r="AE163" s="285">
        <v>0.32</v>
      </c>
      <c r="AF163" s="286">
        <f>+AB163/(1+AD163)/(1+AE163)</f>
        <v>30365.013774104682</v>
      </c>
      <c r="AG163" s="287">
        <v>123.68</v>
      </c>
      <c r="AH163" s="283">
        <f>+$AF$1*AG163</f>
        <v>20654.560000000001</v>
      </c>
      <c r="AI163" s="288">
        <f>+(AH163/AF163-1)*-1</f>
        <v>0.31979085688364706</v>
      </c>
      <c r="AJ163" s="171" t="str">
        <f>+IF(AI163&lt;$AI$1,"Verificar","OK")</f>
        <v>OK</v>
      </c>
    </row>
    <row r="164" spans="2:36" x14ac:dyDescent="0.2">
      <c r="B164" s="126" t="s">
        <v>686</v>
      </c>
      <c r="C164" s="171" t="s">
        <v>687</v>
      </c>
      <c r="D164" s="174">
        <f>+Noblex!C30</f>
        <v>0</v>
      </c>
      <c r="E164" s="157"/>
      <c r="F164" s="21"/>
      <c r="G164" s="153">
        <v>0.21</v>
      </c>
      <c r="H164" s="297">
        <f t="shared" ref="H164:H165" si="35">+AF164</f>
        <v>21286.626596543952</v>
      </c>
      <c r="I164" s="21"/>
      <c r="J164" s="175"/>
      <c r="K164" s="177">
        <f t="shared" si="18"/>
        <v>0</v>
      </c>
      <c r="L164" s="201">
        <f>+D164*H164</f>
        <v>0</v>
      </c>
      <c r="M164" s="158" t="s">
        <v>690</v>
      </c>
      <c r="AB164" s="340">
        <v>33999</v>
      </c>
      <c r="AC164" s="283">
        <f>+AB164/(1+AD164)</f>
        <v>28098.347107438018</v>
      </c>
      <c r="AD164" s="284">
        <v>0.21</v>
      </c>
      <c r="AE164" s="285">
        <v>0.32</v>
      </c>
      <c r="AF164" s="286">
        <f>+AB164/(1+AD164)/(1+AE164)</f>
        <v>21286.626596543952</v>
      </c>
      <c r="AG164" s="287">
        <v>96.99</v>
      </c>
      <c r="AH164" s="283">
        <f>+$AF$1*AG164</f>
        <v>16197.33</v>
      </c>
      <c r="AI164" s="288">
        <f>+(AH164/AF164-1)*-1</f>
        <v>0.23908422377128746</v>
      </c>
      <c r="AJ164" s="171" t="str">
        <f>+IF(AI164&lt;$AI$1,"Verificar","OK")</f>
        <v>OK</v>
      </c>
    </row>
    <row r="165" spans="2:36" x14ac:dyDescent="0.2">
      <c r="B165" s="126" t="s">
        <v>688</v>
      </c>
      <c r="C165" s="171" t="s">
        <v>689</v>
      </c>
      <c r="D165" s="174">
        <f>+Noblex!F30</f>
        <v>0</v>
      </c>
      <c r="E165" s="157"/>
      <c r="F165" s="21"/>
      <c r="G165" s="153">
        <v>0.21</v>
      </c>
      <c r="H165" s="297">
        <f t="shared" si="35"/>
        <v>24104.057099924867</v>
      </c>
      <c r="I165" s="21"/>
      <c r="J165" s="175"/>
      <c r="K165" s="177">
        <f t="shared" si="18"/>
        <v>0</v>
      </c>
      <c r="L165" s="201">
        <f>+D165*H165</f>
        <v>0</v>
      </c>
      <c r="M165" s="158" t="s">
        <v>691</v>
      </c>
      <c r="AB165" s="340">
        <v>38499</v>
      </c>
      <c r="AC165" s="283">
        <f>+AB165/(1+AD165)</f>
        <v>31817.355371900827</v>
      </c>
      <c r="AD165" s="284">
        <v>0.21</v>
      </c>
      <c r="AE165" s="285">
        <v>0.32</v>
      </c>
      <c r="AF165" s="286">
        <f>+AB165/(1+AD165)/(1+AE165)</f>
        <v>24104.057099924867</v>
      </c>
      <c r="AG165" s="287">
        <v>111.92</v>
      </c>
      <c r="AH165" s="283">
        <f>+$AF$1*AG165</f>
        <v>18690.64</v>
      </c>
      <c r="AI165" s="288">
        <f>+(AH165/AF165-1)*-1</f>
        <v>0.22458530850151948</v>
      </c>
      <c r="AJ165" s="171" t="str">
        <f>+IF(AI165&lt;$AI$1,"Verificar","OK")</f>
        <v>OK</v>
      </c>
    </row>
    <row r="166" spans="2:36" x14ac:dyDescent="0.2">
      <c r="F166" s="229"/>
    </row>
  </sheetData>
  <sheetProtection algorithmName="SHA-512" hashValue="6XSvrqSb+c/vMi4QBWseofUnicIXLBsQGIFxQdU/BUGaRJl9BT01NkDhxZmQWySlX41AH7i/2WcaLlFLDNe8MQ==" saltValue="QEbVCwVU0+ApiLJdCF4trA==" spinCount="100000" sheet="1" autoFilter="0"/>
  <autoFilter ref="B5:M165" xr:uid="{6C7D666C-CCAC-4C66-BBAD-3202EB27E5F5}"/>
  <conditionalFormatting sqref="D22:D36 D18 D49 D131 D6:D14 D159:D165 D57:D126 D135:D157">
    <cfRule type="cellIs" dxfId="14" priority="65" operator="greaterThan">
      <formula>0</formula>
    </cfRule>
  </conditionalFormatting>
  <conditionalFormatting sqref="D132:D134">
    <cfRule type="cellIs" dxfId="13" priority="34" operator="greaterThan">
      <formula>0</formula>
    </cfRule>
  </conditionalFormatting>
  <conditionalFormatting sqref="D37:D48">
    <cfRule type="cellIs" dxfId="12" priority="33" operator="greaterThan">
      <formula>0</formula>
    </cfRule>
  </conditionalFormatting>
  <conditionalFormatting sqref="D50:D56">
    <cfRule type="cellIs" dxfId="11" priority="30" operator="greaterThan">
      <formula>0</formula>
    </cfRule>
  </conditionalFormatting>
  <conditionalFormatting sqref="D50:D56">
    <cfRule type="cellIs" dxfId="10" priority="29" operator="greaterThan">
      <formula>0</formula>
    </cfRule>
  </conditionalFormatting>
  <conditionalFormatting sqref="D158">
    <cfRule type="cellIs" dxfId="9" priority="17" operator="greaterThan">
      <formula>0</formula>
    </cfRule>
  </conditionalFormatting>
  <conditionalFormatting sqref="D19">
    <cfRule type="cellIs" dxfId="8" priority="13" operator="greaterThan">
      <formula>0</formula>
    </cfRule>
  </conditionalFormatting>
  <conditionalFormatting sqref="D20">
    <cfRule type="cellIs" dxfId="7" priority="12" operator="greaterThan">
      <formula>0</formula>
    </cfRule>
  </conditionalFormatting>
  <conditionalFormatting sqref="D21">
    <cfRule type="cellIs" dxfId="6" priority="11" operator="greaterThan">
      <formula>0</formula>
    </cfRule>
  </conditionalFormatting>
  <conditionalFormatting sqref="D15">
    <cfRule type="cellIs" dxfId="5" priority="8" operator="greaterThan">
      <formula>0</formula>
    </cfRule>
  </conditionalFormatting>
  <conditionalFormatting sqref="D16:D18">
    <cfRule type="cellIs" dxfId="4" priority="7" operator="greaterThan">
      <formula>0</formula>
    </cfRule>
  </conditionalFormatting>
  <conditionalFormatting sqref="D129:D130">
    <cfRule type="cellIs" dxfId="3" priority="2" operator="greaterThan">
      <formula>0</formula>
    </cfRule>
  </conditionalFormatting>
  <conditionalFormatting sqref="D127:D130">
    <cfRule type="cellIs" dxfId="2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B3A22-35CE-4A7D-AD0E-723B5C7B6D04}">
  <sheetPr codeName="Hoja2">
    <tabColor theme="1"/>
  </sheetPr>
  <dimension ref="B1:P631"/>
  <sheetViews>
    <sheetView showGridLines="0" showRowColHeaders="0" zoomScale="80" zoomScaleNormal="80" workbookViewId="0">
      <pane ySplit="5" topLeftCell="A6" activePane="bottomLeft" state="frozen"/>
      <selection activeCell="C47" sqref="C47"/>
      <selection pane="bottomLeft" activeCell="L100" sqref="L100"/>
    </sheetView>
  </sheetViews>
  <sheetFormatPr baseColWidth="10" defaultRowHeight="15" x14ac:dyDescent="0.25"/>
  <cols>
    <col min="1" max="1" width="0.85546875" customWidth="1"/>
    <col min="2" max="2" width="15.42578125" customWidth="1"/>
    <col min="3" max="3" width="16" customWidth="1"/>
    <col min="4" max="4" width="24.42578125" bestFit="1" customWidth="1"/>
    <col min="5" max="5" width="20" bestFit="1" customWidth="1"/>
    <col min="6" max="6" width="19.5703125" bestFit="1" customWidth="1"/>
    <col min="7" max="7" width="19.140625" bestFit="1" customWidth="1"/>
    <col min="8" max="8" width="4.5703125" customWidth="1"/>
    <col min="9" max="10" width="16.28515625" bestFit="1" customWidth="1"/>
    <col min="11" max="11" width="24.42578125" bestFit="1" customWidth="1"/>
    <col min="12" max="13" width="19.5703125" bestFit="1" customWidth="1"/>
    <col min="14" max="15" width="19.42578125" bestFit="1" customWidth="1"/>
  </cols>
  <sheetData>
    <row r="1" spans="2:14" ht="15.75" x14ac:dyDescent="0.25">
      <c r="H1" s="298"/>
      <c r="J1" s="299" t="s">
        <v>50</v>
      </c>
      <c r="M1" s="379" t="s">
        <v>519</v>
      </c>
      <c r="N1" s="379"/>
    </row>
    <row r="2" spans="2:14" ht="15.75" customHeight="1" x14ac:dyDescent="0.25">
      <c r="F2" s="380" t="s">
        <v>205</v>
      </c>
      <c r="H2" s="298"/>
      <c r="I2" s="381" t="s">
        <v>47</v>
      </c>
      <c r="J2" s="382">
        <v>0</v>
      </c>
      <c r="M2" s="383">
        <f>+SUM(D90:F90,D31,D455,E455,D62:F62,K62:L62,K30,L30,K90:O90,D117:E117,D145:G145,K145:N145,D173:G173,D202:E202,K202:M202,D230:G230,K230:N230,D259:G259,D287:G287,D315:G315,K315:N315,D342:G342,D371:G371,K371:M371,D398:E398,K398:M398,D427:F427,K427,D485:E485,K485:L485,D573:E573,K573,D601:E601,K601:L601,D630:I630,K259:N259,D514:F514,K514,D542:F542,K542:M542)</f>
        <v>0</v>
      </c>
      <c r="N2" s="384"/>
    </row>
    <row r="3" spans="2:14" ht="15" customHeight="1" x14ac:dyDescent="0.25">
      <c r="F3" s="380"/>
      <c r="G3" s="300"/>
      <c r="H3" s="298"/>
      <c r="I3" s="381"/>
      <c r="J3" s="382"/>
      <c r="K3" s="301"/>
      <c r="M3" s="385"/>
      <c r="N3" s="386"/>
    </row>
    <row r="4" spans="2:14" ht="15" customHeight="1" x14ac:dyDescent="0.25">
      <c r="F4" s="302"/>
      <c r="G4" s="300"/>
      <c r="H4" s="303"/>
      <c r="I4" s="389" t="s">
        <v>46</v>
      </c>
      <c r="J4" s="390">
        <v>0</v>
      </c>
      <c r="K4" s="301"/>
      <c r="M4" s="387"/>
      <c r="N4" s="388"/>
    </row>
    <row r="5" spans="2:14" ht="15" customHeight="1" x14ac:dyDescent="0.25">
      <c r="H5" s="303"/>
      <c r="I5" s="389"/>
      <c r="J5" s="390"/>
    </row>
    <row r="6" spans="2:14" x14ac:dyDescent="0.25">
      <c r="H6" s="304"/>
    </row>
    <row r="7" spans="2:14" ht="15" customHeight="1" x14ac:dyDescent="0.25">
      <c r="H7" s="304"/>
      <c r="I7" s="374" t="s">
        <v>634</v>
      </c>
      <c r="J7" s="375"/>
      <c r="K7" s="305" t="s">
        <v>50</v>
      </c>
    </row>
    <row r="8" spans="2:14" ht="15" customHeight="1" x14ac:dyDescent="0.25">
      <c r="B8" s="374" t="s">
        <v>623</v>
      </c>
      <c r="C8" s="375"/>
      <c r="D8" s="305" t="s">
        <v>50</v>
      </c>
      <c r="H8" s="304"/>
      <c r="I8" s="374"/>
      <c r="J8" s="375"/>
      <c r="K8" s="306"/>
    </row>
    <row r="9" spans="2:14" x14ac:dyDescent="0.25">
      <c r="B9" s="374"/>
      <c r="C9" s="375"/>
      <c r="D9" s="306"/>
      <c r="H9" s="304"/>
      <c r="J9" s="211"/>
    </row>
    <row r="10" spans="2:14" x14ac:dyDescent="0.25">
      <c r="C10" s="211"/>
      <c r="H10" s="304"/>
      <c r="I10" s="368" t="s">
        <v>258</v>
      </c>
      <c r="J10" s="369" t="s">
        <v>522</v>
      </c>
      <c r="K10" s="307"/>
    </row>
    <row r="11" spans="2:14" x14ac:dyDescent="0.25">
      <c r="B11" s="368" t="s">
        <v>258</v>
      </c>
      <c r="C11" s="369" t="s">
        <v>624</v>
      </c>
      <c r="D11" s="307"/>
      <c r="H11" s="304"/>
      <c r="I11" s="368"/>
      <c r="J11" s="369"/>
      <c r="K11" s="378"/>
    </row>
    <row r="12" spans="2:14" x14ac:dyDescent="0.25">
      <c r="B12" s="368"/>
      <c r="C12" s="369"/>
      <c r="D12" s="378"/>
      <c r="H12" s="304"/>
      <c r="I12" s="20" t="s">
        <v>523</v>
      </c>
      <c r="J12" s="308" t="s">
        <v>17</v>
      </c>
      <c r="K12" s="378"/>
    </row>
    <row r="13" spans="2:14" x14ac:dyDescent="0.25">
      <c r="B13" s="20" t="s">
        <v>523</v>
      </c>
      <c r="C13" s="308" t="s">
        <v>17</v>
      </c>
      <c r="D13" s="378"/>
      <c r="H13" s="304"/>
      <c r="I13" s="20"/>
      <c r="J13" s="309"/>
      <c r="K13" s="378"/>
    </row>
    <row r="14" spans="2:14" ht="15" customHeight="1" x14ac:dyDescent="0.25">
      <c r="B14" s="20"/>
      <c r="C14" s="309"/>
      <c r="D14" s="378"/>
      <c r="H14" s="304"/>
      <c r="I14" s="368" t="s">
        <v>524</v>
      </c>
      <c r="J14" s="369" t="s">
        <v>625</v>
      </c>
      <c r="K14" s="310"/>
    </row>
    <row r="15" spans="2:14" ht="15" customHeight="1" x14ac:dyDescent="0.25">
      <c r="B15" s="368" t="s">
        <v>524</v>
      </c>
      <c r="C15" s="369" t="s">
        <v>625</v>
      </c>
      <c r="D15" s="310"/>
      <c r="H15" s="304"/>
      <c r="I15" s="368"/>
      <c r="J15" s="369"/>
      <c r="K15" s="371">
        <f>+Detalle!E6</f>
        <v>419999</v>
      </c>
    </row>
    <row r="16" spans="2:14" x14ac:dyDescent="0.25">
      <c r="B16" s="368"/>
      <c r="C16" s="369"/>
      <c r="D16" s="371">
        <f>+Detalle!E8</f>
        <v>451999</v>
      </c>
      <c r="H16" s="304"/>
      <c r="I16" s="21" t="s">
        <v>25</v>
      </c>
      <c r="J16" s="311" t="s">
        <v>41</v>
      </c>
      <c r="K16" s="371"/>
    </row>
    <row r="17" spans="2:12" x14ac:dyDescent="0.25">
      <c r="B17" s="21" t="s">
        <v>25</v>
      </c>
      <c r="C17" s="311" t="s">
        <v>41</v>
      </c>
      <c r="D17" s="371"/>
      <c r="H17" s="304"/>
      <c r="J17" s="211"/>
      <c r="K17" s="312" t="s">
        <v>526</v>
      </c>
    </row>
    <row r="18" spans="2:12" ht="15" customHeight="1" x14ac:dyDescent="0.25">
      <c r="C18" s="211"/>
      <c r="D18" s="312" t="s">
        <v>526</v>
      </c>
      <c r="H18" s="304"/>
      <c r="I18" s="368" t="s">
        <v>259</v>
      </c>
      <c r="J18" s="369" t="s">
        <v>626</v>
      </c>
      <c r="K18" s="313"/>
    </row>
    <row r="19" spans="2:12" ht="15" customHeight="1" x14ac:dyDescent="0.25">
      <c r="B19" s="368" t="s">
        <v>259</v>
      </c>
      <c r="C19" s="369" t="s">
        <v>626</v>
      </c>
      <c r="D19" s="313"/>
      <c r="H19" s="304"/>
      <c r="I19" s="368"/>
      <c r="J19" s="369"/>
      <c r="K19" s="314" t="s">
        <v>187</v>
      </c>
    </row>
    <row r="20" spans="2:12" x14ac:dyDescent="0.25">
      <c r="B20" s="368"/>
      <c r="C20" s="369"/>
      <c r="D20" s="314" t="s">
        <v>187</v>
      </c>
      <c r="H20" s="304"/>
      <c r="I20" s="21" t="s">
        <v>62</v>
      </c>
      <c r="J20" s="311" t="s">
        <v>529</v>
      </c>
      <c r="K20" s="366">
        <f>+K15/(1+$K22)/(1+$J$2)</f>
        <v>347106.61157024797</v>
      </c>
    </row>
    <row r="21" spans="2:12" x14ac:dyDescent="0.25">
      <c r="B21" s="21" t="s">
        <v>62</v>
      </c>
      <c r="C21" s="311" t="s">
        <v>529</v>
      </c>
      <c r="D21" s="366">
        <f>+D16/(1+$D23)/(1+$J$2)</f>
        <v>373552.89256198349</v>
      </c>
      <c r="H21" s="304"/>
      <c r="J21" s="211"/>
      <c r="K21" s="366"/>
    </row>
    <row r="22" spans="2:12" x14ac:dyDescent="0.25">
      <c r="C22" s="211"/>
      <c r="D22" s="366"/>
      <c r="H22" s="304"/>
      <c r="I22" s="368" t="s">
        <v>530</v>
      </c>
      <c r="J22" s="315" t="s">
        <v>1</v>
      </c>
      <c r="K22" s="316">
        <v>0.21</v>
      </c>
    </row>
    <row r="23" spans="2:12" x14ac:dyDescent="0.25">
      <c r="B23" s="368" t="s">
        <v>530</v>
      </c>
      <c r="C23" s="315" t="s">
        <v>1</v>
      </c>
      <c r="D23" s="316">
        <v>0.21</v>
      </c>
      <c r="H23" s="304"/>
      <c r="I23" s="368"/>
      <c r="J23" s="315" t="s">
        <v>21</v>
      </c>
      <c r="K23" s="78" t="s">
        <v>630</v>
      </c>
      <c r="L23" s="317" t="s">
        <v>631</v>
      </c>
    </row>
    <row r="24" spans="2:12" x14ac:dyDescent="0.25">
      <c r="B24" s="368"/>
      <c r="C24" s="315" t="s">
        <v>21</v>
      </c>
      <c r="D24" s="78" t="s">
        <v>627</v>
      </c>
      <c r="H24" s="304"/>
      <c r="I24" s="318" t="str">
        <f>+LEFT(K23,8)</f>
        <v>SM-F936B</v>
      </c>
      <c r="J24" s="319" t="s">
        <v>31</v>
      </c>
      <c r="K24" s="320" t="s">
        <v>632</v>
      </c>
      <c r="L24" s="321" t="s">
        <v>633</v>
      </c>
    </row>
    <row r="25" spans="2:12" x14ac:dyDescent="0.25">
      <c r="B25" s="318" t="str">
        <f>+LEFT(D24,8)</f>
        <v>SM-F936B</v>
      </c>
      <c r="C25" s="319" t="s">
        <v>31</v>
      </c>
      <c r="D25" s="320" t="s">
        <v>628</v>
      </c>
      <c r="H25" s="304"/>
      <c r="J25" s="315" t="s">
        <v>4</v>
      </c>
      <c r="K25" s="322" t="s">
        <v>255</v>
      </c>
      <c r="L25" s="323" t="s">
        <v>70</v>
      </c>
    </row>
    <row r="26" spans="2:12" ht="20.25" x14ac:dyDescent="0.3">
      <c r="C26" s="315" t="s">
        <v>4</v>
      </c>
      <c r="D26" s="322" t="s">
        <v>164</v>
      </c>
      <c r="H26" s="304"/>
      <c r="I26" s="324" t="s">
        <v>540</v>
      </c>
      <c r="K26" s="325" t="s">
        <v>43</v>
      </c>
      <c r="L26" s="325" t="s">
        <v>43</v>
      </c>
    </row>
    <row r="27" spans="2:12" ht="20.25" customHeight="1" x14ac:dyDescent="0.3">
      <c r="B27" s="324" t="s">
        <v>540</v>
      </c>
      <c r="D27" s="325" t="s">
        <v>43</v>
      </c>
      <c r="H27" s="304"/>
      <c r="K27" s="367">
        <v>0</v>
      </c>
      <c r="L27" s="367">
        <v>0</v>
      </c>
    </row>
    <row r="28" spans="2:12" ht="15" customHeight="1" x14ac:dyDescent="0.25">
      <c r="D28" s="367">
        <v>0</v>
      </c>
      <c r="H28" s="304"/>
      <c r="K28" s="367"/>
      <c r="L28" s="367"/>
    </row>
    <row r="29" spans="2:12" ht="15" customHeight="1" x14ac:dyDescent="0.25">
      <c r="D29" s="367"/>
      <c r="H29" s="304"/>
      <c r="K29" s="327" t="s">
        <v>532</v>
      </c>
      <c r="L29" s="327" t="s">
        <v>532</v>
      </c>
    </row>
    <row r="30" spans="2:12" ht="18.75" x14ac:dyDescent="0.3">
      <c r="D30" s="327" t="s">
        <v>532</v>
      </c>
      <c r="H30" s="304"/>
      <c r="I30" s="334"/>
      <c r="J30" s="334"/>
      <c r="K30" s="333">
        <f>+$K$20*K27</f>
        <v>0</v>
      </c>
      <c r="L30" s="333">
        <f>+$K$20*L27</f>
        <v>0</v>
      </c>
    </row>
    <row r="31" spans="2:12" ht="18.75" x14ac:dyDescent="0.3">
      <c r="B31" s="334"/>
      <c r="C31" s="334"/>
      <c r="D31" s="333">
        <f>+$D$21*D28</f>
        <v>0</v>
      </c>
      <c r="H31" s="304"/>
      <c r="K31" s="330" t="s">
        <v>560</v>
      </c>
      <c r="L31" s="77" t="s">
        <v>561</v>
      </c>
    </row>
    <row r="32" spans="2:12" x14ac:dyDescent="0.25">
      <c r="D32" s="330" t="s">
        <v>560</v>
      </c>
      <c r="E32" s="77" t="s">
        <v>561</v>
      </c>
      <c r="H32" s="304"/>
    </row>
    <row r="33" spans="2:11" x14ac:dyDescent="0.25">
      <c r="H33" s="304"/>
    </row>
    <row r="34" spans="2:11" x14ac:dyDescent="0.25">
      <c r="H34" s="304"/>
    </row>
    <row r="35" spans="2:11" x14ac:dyDescent="0.25">
      <c r="H35" s="304"/>
    </row>
    <row r="36" spans="2:11" x14ac:dyDescent="0.25">
      <c r="H36" s="304"/>
    </row>
    <row r="37" spans="2:11" ht="15" customHeight="1" x14ac:dyDescent="0.25">
      <c r="H37" s="304"/>
    </row>
    <row r="38" spans="2:11" ht="15" customHeight="1" x14ac:dyDescent="0.25">
      <c r="H38" s="304"/>
    </row>
    <row r="39" spans="2:11" ht="15" customHeight="1" x14ac:dyDescent="0.25">
      <c r="B39" s="374" t="s">
        <v>635</v>
      </c>
      <c r="C39" s="375"/>
      <c r="D39" s="305" t="s">
        <v>50</v>
      </c>
      <c r="H39" s="304"/>
      <c r="I39" s="374" t="s">
        <v>636</v>
      </c>
      <c r="J39" s="375"/>
      <c r="K39" s="305" t="s">
        <v>50</v>
      </c>
    </row>
    <row r="40" spans="2:11" ht="15" customHeight="1" x14ac:dyDescent="0.25">
      <c r="B40" s="374"/>
      <c r="C40" s="375"/>
      <c r="D40" s="306"/>
      <c r="H40" s="304"/>
      <c r="I40" s="374"/>
      <c r="J40" s="375"/>
      <c r="K40" s="306"/>
    </row>
    <row r="41" spans="2:11" ht="15" customHeight="1" x14ac:dyDescent="0.25">
      <c r="C41" s="211"/>
      <c r="H41" s="304"/>
      <c r="J41" s="211"/>
    </row>
    <row r="42" spans="2:11" ht="15" customHeight="1" x14ac:dyDescent="0.25">
      <c r="B42" s="368" t="s">
        <v>256</v>
      </c>
      <c r="C42" s="369" t="s">
        <v>522</v>
      </c>
      <c r="D42" s="307"/>
      <c r="H42" s="304"/>
      <c r="I42" s="368" t="s">
        <v>256</v>
      </c>
      <c r="J42" s="369" t="s">
        <v>522</v>
      </c>
      <c r="K42" s="307"/>
    </row>
    <row r="43" spans="2:11" ht="15" customHeight="1" x14ac:dyDescent="0.25">
      <c r="B43" s="368"/>
      <c r="C43" s="369"/>
      <c r="D43" s="378"/>
      <c r="H43" s="304"/>
      <c r="I43" s="368"/>
      <c r="J43" s="369"/>
      <c r="K43" s="370"/>
    </row>
    <row r="44" spans="2:11" ht="15" customHeight="1" x14ac:dyDescent="0.25">
      <c r="B44" s="20" t="s">
        <v>523</v>
      </c>
      <c r="C44" s="308" t="s">
        <v>17</v>
      </c>
      <c r="D44" s="378"/>
      <c r="H44" s="304"/>
      <c r="I44" s="20" t="s">
        <v>523</v>
      </c>
      <c r="J44" s="308" t="s">
        <v>17</v>
      </c>
      <c r="K44" s="370"/>
    </row>
    <row r="45" spans="2:11" ht="15" customHeight="1" x14ac:dyDescent="0.25">
      <c r="B45" s="20"/>
      <c r="C45" s="309"/>
      <c r="D45" s="378"/>
      <c r="H45" s="304"/>
      <c r="I45" s="20"/>
      <c r="J45" s="309"/>
      <c r="K45" s="370"/>
    </row>
    <row r="46" spans="2:11" ht="15" customHeight="1" x14ac:dyDescent="0.25">
      <c r="B46" s="368" t="s">
        <v>463</v>
      </c>
      <c r="C46" s="369" t="s">
        <v>637</v>
      </c>
      <c r="D46" s="310"/>
      <c r="H46" s="304"/>
      <c r="I46" s="368" t="s">
        <v>463</v>
      </c>
      <c r="J46" s="369" t="s">
        <v>637</v>
      </c>
      <c r="K46" s="310"/>
    </row>
    <row r="47" spans="2:11" ht="15" customHeight="1" x14ac:dyDescent="0.25">
      <c r="B47" s="368"/>
      <c r="C47" s="369"/>
      <c r="D47" s="371">
        <f>+Detalle!E11</f>
        <v>263999</v>
      </c>
      <c r="H47" s="304"/>
      <c r="I47" s="368"/>
      <c r="J47" s="369"/>
      <c r="K47" s="371">
        <f>+Detalle!E9</f>
        <v>242999</v>
      </c>
    </row>
    <row r="48" spans="2:11" ht="15" customHeight="1" x14ac:dyDescent="0.25">
      <c r="B48" s="21" t="s">
        <v>25</v>
      </c>
      <c r="C48" s="311" t="s">
        <v>41</v>
      </c>
      <c r="D48" s="371"/>
      <c r="H48" s="304"/>
      <c r="I48" s="21" t="s">
        <v>25</v>
      </c>
      <c r="J48" s="311" t="s">
        <v>41</v>
      </c>
      <c r="K48" s="371"/>
    </row>
    <row r="49" spans="2:13" ht="15" customHeight="1" x14ac:dyDescent="0.25">
      <c r="C49" s="211"/>
      <c r="D49" s="312" t="s">
        <v>526</v>
      </c>
      <c r="H49" s="304"/>
      <c r="J49" s="211"/>
      <c r="K49" s="312" t="s">
        <v>526</v>
      </c>
    </row>
    <row r="50" spans="2:13" ht="15" customHeight="1" x14ac:dyDescent="0.25">
      <c r="B50" s="368" t="s">
        <v>638</v>
      </c>
      <c r="C50" s="369" t="s">
        <v>527</v>
      </c>
      <c r="D50" s="313"/>
      <c r="H50" s="304"/>
      <c r="I50" s="368" t="s">
        <v>638</v>
      </c>
      <c r="J50" s="369" t="s">
        <v>527</v>
      </c>
      <c r="K50" s="313"/>
    </row>
    <row r="51" spans="2:13" ht="15" customHeight="1" x14ac:dyDescent="0.25">
      <c r="B51" s="368"/>
      <c r="C51" s="369"/>
      <c r="D51" s="314" t="s">
        <v>187</v>
      </c>
      <c r="H51" s="304"/>
      <c r="I51" s="368"/>
      <c r="J51" s="369"/>
      <c r="K51" s="314" t="s">
        <v>187</v>
      </c>
    </row>
    <row r="52" spans="2:13" ht="15" customHeight="1" x14ac:dyDescent="0.25">
      <c r="B52" s="21" t="s">
        <v>62</v>
      </c>
      <c r="C52" s="311" t="s">
        <v>529</v>
      </c>
      <c r="D52" s="366">
        <f>+D47/(1+$D54)/(1+$J$2)</f>
        <v>218180.99173553719</v>
      </c>
      <c r="H52" s="304"/>
      <c r="I52" s="21" t="s">
        <v>62</v>
      </c>
      <c r="J52" s="311" t="s">
        <v>529</v>
      </c>
      <c r="K52" s="366">
        <f>+K47/(1+$K54)/(1+$J$2)</f>
        <v>200825.61983471076</v>
      </c>
    </row>
    <row r="53" spans="2:13" ht="15" customHeight="1" x14ac:dyDescent="0.25">
      <c r="C53" s="211"/>
      <c r="D53" s="366"/>
      <c r="H53" s="304"/>
      <c r="J53" s="211"/>
      <c r="K53" s="366"/>
    </row>
    <row r="54" spans="2:13" ht="15" customHeight="1" x14ac:dyDescent="0.25">
      <c r="B54" s="368" t="s">
        <v>530</v>
      </c>
      <c r="C54" s="315" t="s">
        <v>1</v>
      </c>
      <c r="D54" s="316">
        <v>0.21</v>
      </c>
      <c r="H54" s="304"/>
      <c r="I54" s="368" t="s">
        <v>530</v>
      </c>
      <c r="J54" s="315" t="s">
        <v>1</v>
      </c>
      <c r="K54" s="316">
        <v>0.21</v>
      </c>
    </row>
    <row r="55" spans="2:13" ht="15" customHeight="1" x14ac:dyDescent="0.25">
      <c r="B55" s="368"/>
      <c r="C55" s="315" t="s">
        <v>21</v>
      </c>
      <c r="D55" s="78" t="s">
        <v>629</v>
      </c>
      <c r="E55" s="317" t="s">
        <v>639</v>
      </c>
      <c r="F55" s="317" t="s">
        <v>640</v>
      </c>
      <c r="H55" s="304"/>
      <c r="I55" s="368"/>
      <c r="J55" s="315" t="s">
        <v>21</v>
      </c>
      <c r="K55" s="78" t="s">
        <v>645</v>
      </c>
      <c r="L55" s="317" t="s">
        <v>646</v>
      </c>
    </row>
    <row r="56" spans="2:13" x14ac:dyDescent="0.25">
      <c r="B56" s="318" t="str">
        <f>+LEFT(D55,8)</f>
        <v>SM-F721B</v>
      </c>
      <c r="C56" s="319" t="s">
        <v>31</v>
      </c>
      <c r="D56" s="320" t="s">
        <v>641</v>
      </c>
      <c r="E56" s="321" t="s">
        <v>642</v>
      </c>
      <c r="F56" s="321" t="s">
        <v>643</v>
      </c>
      <c r="H56" s="304"/>
      <c r="I56" s="318" t="str">
        <f>+LEFT(K55,8)</f>
        <v>SM-F721B</v>
      </c>
      <c r="J56" s="319" t="s">
        <v>31</v>
      </c>
      <c r="K56" s="320" t="s">
        <v>647</v>
      </c>
      <c r="L56" s="321" t="s">
        <v>648</v>
      </c>
    </row>
    <row r="57" spans="2:13" ht="15" customHeight="1" x14ac:dyDescent="0.25">
      <c r="C57" s="315" t="s">
        <v>4</v>
      </c>
      <c r="D57" s="322" t="s">
        <v>127</v>
      </c>
      <c r="E57" s="323" t="s">
        <v>310</v>
      </c>
      <c r="F57" s="323" t="s">
        <v>644</v>
      </c>
      <c r="H57" s="304"/>
      <c r="J57" s="315" t="s">
        <v>4</v>
      </c>
      <c r="K57" s="322" t="s">
        <v>362</v>
      </c>
      <c r="L57" s="323" t="s">
        <v>310</v>
      </c>
    </row>
    <row r="58" spans="2:13" ht="15" customHeight="1" x14ac:dyDescent="0.3">
      <c r="B58" s="324" t="s">
        <v>540</v>
      </c>
      <c r="D58" s="325" t="s">
        <v>43</v>
      </c>
      <c r="E58" s="325" t="s">
        <v>43</v>
      </c>
      <c r="F58" s="325" t="s">
        <v>43</v>
      </c>
      <c r="H58" s="304"/>
      <c r="I58" s="324" t="s">
        <v>540</v>
      </c>
      <c r="K58" s="325" t="s">
        <v>43</v>
      </c>
      <c r="L58" s="325" t="s">
        <v>43</v>
      </c>
    </row>
    <row r="59" spans="2:13" ht="15" customHeight="1" x14ac:dyDescent="0.25">
      <c r="D59" s="367">
        <v>0</v>
      </c>
      <c r="E59" s="367">
        <v>0</v>
      </c>
      <c r="F59" s="367">
        <v>0</v>
      </c>
      <c r="H59" s="304"/>
      <c r="K59" s="367">
        <v>0</v>
      </c>
      <c r="L59" s="367">
        <v>0</v>
      </c>
    </row>
    <row r="60" spans="2:13" ht="15" customHeight="1" x14ac:dyDescent="0.25">
      <c r="D60" s="367"/>
      <c r="E60" s="367"/>
      <c r="F60" s="367"/>
      <c r="H60" s="304"/>
      <c r="K60" s="367"/>
      <c r="L60" s="367"/>
    </row>
    <row r="61" spans="2:13" x14ac:dyDescent="0.25">
      <c r="D61" s="327" t="s">
        <v>532</v>
      </c>
      <c r="E61" s="327" t="s">
        <v>532</v>
      </c>
      <c r="F61" s="327" t="s">
        <v>532</v>
      </c>
      <c r="H61" s="304"/>
      <c r="K61" s="327" t="s">
        <v>532</v>
      </c>
      <c r="L61" s="327" t="s">
        <v>532</v>
      </c>
    </row>
    <row r="62" spans="2:13" ht="18.75" x14ac:dyDescent="0.3">
      <c r="B62" s="334"/>
      <c r="C62" s="334"/>
      <c r="D62" s="333">
        <f>+$D$52*D59</f>
        <v>0</v>
      </c>
      <c r="E62" s="333">
        <f>+$D$52*E59</f>
        <v>0</v>
      </c>
      <c r="F62" s="333">
        <f>+$D$52*F59</f>
        <v>0</v>
      </c>
      <c r="H62" s="304"/>
      <c r="I62" s="334"/>
      <c r="J62" s="334"/>
      <c r="K62" s="333">
        <f>+$K$52*K59</f>
        <v>0</v>
      </c>
      <c r="L62" s="333">
        <f>+$K$52*L59</f>
        <v>0</v>
      </c>
    </row>
    <row r="63" spans="2:13" x14ac:dyDescent="0.25">
      <c r="D63" s="330" t="s">
        <v>560</v>
      </c>
      <c r="E63" s="77" t="s">
        <v>561</v>
      </c>
      <c r="F63" s="331"/>
      <c r="H63" s="304"/>
      <c r="K63" s="330" t="s">
        <v>560</v>
      </c>
      <c r="L63" s="77" t="s">
        <v>561</v>
      </c>
      <c r="M63" s="331"/>
    </row>
    <row r="64" spans="2:13" x14ac:dyDescent="0.25">
      <c r="H64" s="304"/>
    </row>
    <row r="65" spans="2:11" x14ac:dyDescent="0.25">
      <c r="H65" s="304"/>
    </row>
    <row r="67" spans="2:11" ht="15" customHeight="1" x14ac:dyDescent="0.25">
      <c r="B67" s="374" t="s">
        <v>520</v>
      </c>
      <c r="C67" s="375"/>
      <c r="D67" s="305" t="s">
        <v>50</v>
      </c>
      <c r="I67" s="374" t="s">
        <v>521</v>
      </c>
      <c r="J67" s="375"/>
      <c r="K67" s="305" t="s">
        <v>50</v>
      </c>
    </row>
    <row r="68" spans="2:11" ht="15" customHeight="1" x14ac:dyDescent="0.25">
      <c r="B68" s="374"/>
      <c r="C68" s="375"/>
      <c r="D68" s="306"/>
      <c r="I68" s="374"/>
      <c r="J68" s="375"/>
      <c r="K68" s="306"/>
    </row>
    <row r="69" spans="2:11" x14ac:dyDescent="0.25">
      <c r="C69" s="211"/>
      <c r="J69" s="211"/>
    </row>
    <row r="70" spans="2:11" ht="15" customHeight="1" x14ac:dyDescent="0.25">
      <c r="B70" s="368" t="s">
        <v>258</v>
      </c>
      <c r="C70" s="369" t="s">
        <v>522</v>
      </c>
      <c r="D70" s="307"/>
      <c r="I70" s="368" t="s">
        <v>256</v>
      </c>
      <c r="J70" s="369" t="s">
        <v>18</v>
      </c>
      <c r="K70" s="307"/>
    </row>
    <row r="71" spans="2:11" ht="15" customHeight="1" x14ac:dyDescent="0.25">
      <c r="B71" s="368"/>
      <c r="C71" s="369"/>
      <c r="D71" s="378"/>
      <c r="I71" s="368"/>
      <c r="J71" s="369"/>
      <c r="K71" s="370"/>
    </row>
    <row r="72" spans="2:11" x14ac:dyDescent="0.25">
      <c r="B72" s="20" t="s">
        <v>523</v>
      </c>
      <c r="C72" s="308" t="s">
        <v>17</v>
      </c>
      <c r="D72" s="378"/>
      <c r="I72" s="20" t="s">
        <v>523</v>
      </c>
      <c r="J72" s="308" t="s">
        <v>17</v>
      </c>
      <c r="K72" s="370"/>
    </row>
    <row r="73" spans="2:11" x14ac:dyDescent="0.25">
      <c r="B73" s="20"/>
      <c r="C73" s="309"/>
      <c r="D73" s="378"/>
      <c r="I73" s="20"/>
      <c r="J73" s="309"/>
      <c r="K73" s="370"/>
    </row>
    <row r="74" spans="2:11" ht="15" customHeight="1" x14ac:dyDescent="0.25">
      <c r="B74" s="368" t="s">
        <v>524</v>
      </c>
      <c r="C74" s="369" t="s">
        <v>525</v>
      </c>
      <c r="D74" s="310"/>
      <c r="I74" s="368" t="s">
        <v>463</v>
      </c>
      <c r="J74" s="369" t="s">
        <v>525</v>
      </c>
      <c r="K74" s="310"/>
    </row>
    <row r="75" spans="2:11" ht="15" customHeight="1" x14ac:dyDescent="0.25">
      <c r="B75" s="368"/>
      <c r="C75" s="369"/>
      <c r="D75" s="371">
        <f>+Detalle!E14</f>
        <v>379999</v>
      </c>
      <c r="I75" s="368"/>
      <c r="J75" s="369"/>
      <c r="K75" s="371">
        <f>+Detalle!E19</f>
        <v>229999</v>
      </c>
    </row>
    <row r="76" spans="2:11" x14ac:dyDescent="0.25">
      <c r="B76" s="21" t="s">
        <v>25</v>
      </c>
      <c r="C76" s="311" t="s">
        <v>41</v>
      </c>
      <c r="D76" s="371"/>
      <c r="I76" s="21" t="s">
        <v>25</v>
      </c>
      <c r="J76" s="311" t="s">
        <v>41</v>
      </c>
      <c r="K76" s="371"/>
    </row>
    <row r="77" spans="2:11" x14ac:dyDescent="0.25">
      <c r="C77" s="211"/>
      <c r="D77" s="312" t="s">
        <v>526</v>
      </c>
      <c r="J77" s="211"/>
      <c r="K77" s="312" t="s">
        <v>526</v>
      </c>
    </row>
    <row r="78" spans="2:11" ht="15" customHeight="1" x14ac:dyDescent="0.25">
      <c r="B78" s="368" t="s">
        <v>259</v>
      </c>
      <c r="C78" s="369" t="s">
        <v>527</v>
      </c>
      <c r="D78" s="313"/>
      <c r="I78" s="368" t="s">
        <v>257</v>
      </c>
      <c r="J78" s="369" t="s">
        <v>528</v>
      </c>
      <c r="K78" s="313"/>
    </row>
    <row r="79" spans="2:11" ht="15" customHeight="1" x14ac:dyDescent="0.25">
      <c r="B79" s="368"/>
      <c r="C79" s="369"/>
      <c r="D79" s="314" t="s">
        <v>187</v>
      </c>
      <c r="I79" s="368"/>
      <c r="J79" s="369"/>
      <c r="K79" s="314" t="s">
        <v>187</v>
      </c>
    </row>
    <row r="80" spans="2:11" ht="15" customHeight="1" x14ac:dyDescent="0.25">
      <c r="B80" s="21" t="s">
        <v>62</v>
      </c>
      <c r="C80" s="311" t="s">
        <v>529</v>
      </c>
      <c r="D80" s="366">
        <f>+D75/(1+$D82)/(1+$J$2)</f>
        <v>314048.76033057855</v>
      </c>
      <c r="I80" s="21" t="s">
        <v>62</v>
      </c>
      <c r="J80" s="311" t="s">
        <v>529</v>
      </c>
      <c r="K80" s="366">
        <f>+K75/(1+$K82)/(1+$J$2)</f>
        <v>190081.81818181818</v>
      </c>
    </row>
    <row r="81" spans="2:16" ht="15" customHeight="1" x14ac:dyDescent="0.25">
      <c r="C81" s="211"/>
      <c r="D81" s="366"/>
      <c r="J81" s="211"/>
      <c r="K81" s="366"/>
    </row>
    <row r="82" spans="2:16" x14ac:dyDescent="0.25">
      <c r="B82" s="368" t="s">
        <v>530</v>
      </c>
      <c r="C82" s="315" t="s">
        <v>1</v>
      </c>
      <c r="D82" s="316">
        <v>0.21</v>
      </c>
      <c r="I82" s="368" t="s">
        <v>530</v>
      </c>
      <c r="J82" s="315" t="s">
        <v>1</v>
      </c>
      <c r="K82" s="316">
        <v>0.21</v>
      </c>
    </row>
    <row r="83" spans="2:16" ht="18.75" customHeight="1" x14ac:dyDescent="0.25">
      <c r="B83" s="368"/>
      <c r="C83" s="315" t="s">
        <v>21</v>
      </c>
      <c r="D83" s="78" t="s">
        <v>260</v>
      </c>
      <c r="E83" s="317" t="s">
        <v>261</v>
      </c>
      <c r="F83" s="317" t="s">
        <v>262</v>
      </c>
      <c r="G83" s="78"/>
      <c r="I83" s="368"/>
      <c r="J83" s="315" t="s">
        <v>21</v>
      </c>
      <c r="K83" s="78" t="s">
        <v>299</v>
      </c>
      <c r="L83" s="317" t="s">
        <v>253</v>
      </c>
      <c r="M83" s="317" t="s">
        <v>317</v>
      </c>
      <c r="N83" s="317" t="s">
        <v>254</v>
      </c>
      <c r="O83" s="317" t="s">
        <v>296</v>
      </c>
      <c r="P83" s="317"/>
    </row>
    <row r="84" spans="2:16" x14ac:dyDescent="0.25">
      <c r="B84" s="318" t="str">
        <f>+LEFT(D83,8)</f>
        <v>SM-F926B</v>
      </c>
      <c r="C84" s="319" t="s">
        <v>31</v>
      </c>
      <c r="D84" s="320" t="s">
        <v>266</v>
      </c>
      <c r="E84" s="321" t="s">
        <v>267</v>
      </c>
      <c r="F84" s="321" t="s">
        <v>268</v>
      </c>
      <c r="G84" s="322"/>
      <c r="I84" s="318" t="str">
        <f>+LEFT(K83,8)</f>
        <v>SM-F711B</v>
      </c>
      <c r="J84" s="319" t="s">
        <v>31</v>
      </c>
      <c r="K84" s="320" t="s">
        <v>300</v>
      </c>
      <c r="L84" s="321" t="s">
        <v>263</v>
      </c>
      <c r="M84" s="321" t="s">
        <v>264</v>
      </c>
      <c r="N84" s="321" t="s">
        <v>265</v>
      </c>
      <c r="O84" s="321" t="s">
        <v>295</v>
      </c>
      <c r="P84" s="323"/>
    </row>
    <row r="85" spans="2:16" x14ac:dyDescent="0.25">
      <c r="C85" s="315" t="s">
        <v>4</v>
      </c>
      <c r="D85" s="322" t="s">
        <v>166</v>
      </c>
      <c r="E85" s="323" t="s">
        <v>48</v>
      </c>
      <c r="F85" s="323" t="s">
        <v>169</v>
      </c>
      <c r="G85" s="322"/>
      <c r="J85" s="315" t="s">
        <v>4</v>
      </c>
      <c r="K85" s="322" t="s">
        <v>255</v>
      </c>
      <c r="L85" s="323" t="s">
        <v>48</v>
      </c>
      <c r="M85" s="323" t="s">
        <v>166</v>
      </c>
      <c r="N85" s="323" t="s">
        <v>129</v>
      </c>
      <c r="O85" s="323" t="s">
        <v>48</v>
      </c>
      <c r="P85" s="323"/>
    </row>
    <row r="86" spans="2:16" ht="20.25" x14ac:dyDescent="0.3">
      <c r="B86" s="324" t="s">
        <v>531</v>
      </c>
      <c r="D86" s="325" t="s">
        <v>43</v>
      </c>
      <c r="E86" s="325" t="s">
        <v>43</v>
      </c>
      <c r="F86" s="325" t="s">
        <v>43</v>
      </c>
      <c r="I86" s="324" t="s">
        <v>531</v>
      </c>
      <c r="K86" s="325" t="s">
        <v>43</v>
      </c>
      <c r="L86" s="325" t="s">
        <v>43</v>
      </c>
      <c r="M86" s="325" t="s">
        <v>43</v>
      </c>
      <c r="N86" s="325" t="s">
        <v>43</v>
      </c>
      <c r="O86" s="325" t="s">
        <v>43</v>
      </c>
    </row>
    <row r="87" spans="2:16" ht="15" customHeight="1" x14ac:dyDescent="0.25">
      <c r="D87" s="367">
        <v>0</v>
      </c>
      <c r="E87" s="367">
        <v>0</v>
      </c>
      <c r="F87" s="367">
        <v>0</v>
      </c>
      <c r="G87" s="326"/>
      <c r="K87" s="367">
        <v>0</v>
      </c>
      <c r="L87" s="367">
        <v>0</v>
      </c>
      <c r="M87" s="367">
        <v>0</v>
      </c>
      <c r="N87" s="367">
        <v>0</v>
      </c>
      <c r="O87" s="367">
        <v>0</v>
      </c>
    </row>
    <row r="88" spans="2:16" ht="15" customHeight="1" x14ac:dyDescent="0.25">
      <c r="D88" s="367"/>
      <c r="E88" s="367"/>
      <c r="F88" s="367"/>
      <c r="G88" s="326"/>
      <c r="K88" s="367"/>
      <c r="L88" s="367"/>
      <c r="M88" s="367"/>
      <c r="N88" s="367"/>
      <c r="O88" s="367"/>
    </row>
    <row r="89" spans="2:16" x14ac:dyDescent="0.25">
      <c r="D89" s="327" t="s">
        <v>532</v>
      </c>
      <c r="E89" s="327" t="s">
        <v>532</v>
      </c>
      <c r="F89" s="327" t="s">
        <v>532</v>
      </c>
      <c r="G89" s="327"/>
      <c r="K89" s="327" t="s">
        <v>532</v>
      </c>
      <c r="L89" s="327" t="s">
        <v>532</v>
      </c>
      <c r="M89" s="327" t="s">
        <v>532</v>
      </c>
      <c r="N89" s="327" t="s">
        <v>532</v>
      </c>
      <c r="O89" s="327" t="s">
        <v>532</v>
      </c>
    </row>
    <row r="90" spans="2:16" s="334" customFormat="1" ht="18.75" x14ac:dyDescent="0.3">
      <c r="D90" s="333">
        <f>+$D$80*D87</f>
        <v>0</v>
      </c>
      <c r="E90" s="333">
        <f>+$D$80*E87</f>
        <v>0</v>
      </c>
      <c r="F90" s="333">
        <f>+$D$80*F87</f>
        <v>0</v>
      </c>
      <c r="G90" s="333"/>
      <c r="K90" s="333">
        <f>+K87*$K$80</f>
        <v>0</v>
      </c>
      <c r="L90" s="333">
        <f>+L87*$K$80</f>
        <v>0</v>
      </c>
      <c r="M90" s="333">
        <f>+M87*$K$80</f>
        <v>0</v>
      </c>
      <c r="N90" s="333">
        <f>+N87*$K$80</f>
        <v>0</v>
      </c>
      <c r="O90" s="333">
        <f>+O87*$K$80</f>
        <v>0</v>
      </c>
    </row>
    <row r="91" spans="2:16" x14ac:dyDescent="0.25">
      <c r="D91" s="330" t="s">
        <v>560</v>
      </c>
      <c r="E91" s="77" t="s">
        <v>561</v>
      </c>
      <c r="F91" s="331"/>
      <c r="K91" s="330" t="s">
        <v>560</v>
      </c>
      <c r="L91" s="77" t="s">
        <v>561</v>
      </c>
      <c r="M91" s="331"/>
    </row>
    <row r="94" spans="2:16" ht="15" customHeight="1" x14ac:dyDescent="0.25">
      <c r="B94" s="374" t="s">
        <v>533</v>
      </c>
      <c r="C94" s="375"/>
      <c r="D94" s="305" t="s">
        <v>50</v>
      </c>
    </row>
    <row r="95" spans="2:16" ht="15" customHeight="1" x14ac:dyDescent="0.25">
      <c r="B95" s="374"/>
      <c r="C95" s="375"/>
    </row>
    <row r="96" spans="2:16" x14ac:dyDescent="0.25">
      <c r="C96" s="211"/>
    </row>
    <row r="97" spans="2:5" x14ac:dyDescent="0.25">
      <c r="B97" s="368" t="s">
        <v>258</v>
      </c>
      <c r="C97" s="369" t="s">
        <v>522</v>
      </c>
      <c r="D97" s="307"/>
    </row>
    <row r="98" spans="2:5" x14ac:dyDescent="0.25">
      <c r="B98" s="368"/>
      <c r="C98" s="369"/>
      <c r="D98" s="378"/>
    </row>
    <row r="99" spans="2:5" x14ac:dyDescent="0.25">
      <c r="B99" s="20" t="s">
        <v>523</v>
      </c>
      <c r="C99" s="308" t="s">
        <v>17</v>
      </c>
      <c r="D99" s="378"/>
    </row>
    <row r="100" spans="2:5" x14ac:dyDescent="0.25">
      <c r="B100" s="20"/>
      <c r="C100" s="309"/>
      <c r="D100" s="378"/>
    </row>
    <row r="101" spans="2:5" x14ac:dyDescent="0.25">
      <c r="B101" s="368" t="s">
        <v>524</v>
      </c>
      <c r="C101" s="369" t="s">
        <v>534</v>
      </c>
      <c r="D101" s="310"/>
    </row>
    <row r="102" spans="2:5" x14ac:dyDescent="0.25">
      <c r="B102" s="368"/>
      <c r="C102" s="369"/>
      <c r="D102" s="371">
        <f>+Detalle!E17</f>
        <v>259999</v>
      </c>
    </row>
    <row r="103" spans="2:5" x14ac:dyDescent="0.25">
      <c r="B103" s="21" t="s">
        <v>25</v>
      </c>
      <c r="C103" s="311" t="s">
        <v>41</v>
      </c>
      <c r="D103" s="371"/>
    </row>
    <row r="104" spans="2:5" x14ac:dyDescent="0.25">
      <c r="C104" s="211"/>
      <c r="D104" s="312" t="s">
        <v>526</v>
      </c>
    </row>
    <row r="105" spans="2:5" x14ac:dyDescent="0.25">
      <c r="B105" s="368" t="s">
        <v>64</v>
      </c>
      <c r="C105" s="369" t="s">
        <v>535</v>
      </c>
      <c r="D105" s="313"/>
    </row>
    <row r="106" spans="2:5" x14ac:dyDescent="0.25">
      <c r="B106" s="368"/>
      <c r="C106" s="369"/>
      <c r="D106" s="314" t="s">
        <v>187</v>
      </c>
    </row>
    <row r="107" spans="2:5" ht="15" customHeight="1" x14ac:dyDescent="0.25">
      <c r="B107" s="21" t="s">
        <v>62</v>
      </c>
      <c r="C107" s="311" t="s">
        <v>529</v>
      </c>
      <c r="D107" s="366">
        <f>+D102/(1+$D109)/(1+$J$2)</f>
        <v>214875.20661157026</v>
      </c>
    </row>
    <row r="108" spans="2:5" ht="15" customHeight="1" x14ac:dyDescent="0.25">
      <c r="C108" s="211"/>
      <c r="D108" s="366"/>
    </row>
    <row r="109" spans="2:5" ht="15" customHeight="1" x14ac:dyDescent="0.25">
      <c r="B109" s="368" t="s">
        <v>530</v>
      </c>
      <c r="C109" s="315" t="s">
        <v>1</v>
      </c>
      <c r="D109" s="316">
        <v>0.21</v>
      </c>
    </row>
    <row r="110" spans="2:5" ht="15" customHeight="1" x14ac:dyDescent="0.25">
      <c r="B110" s="368"/>
      <c r="C110" s="315" t="s">
        <v>21</v>
      </c>
      <c r="D110" s="78" t="s">
        <v>344</v>
      </c>
      <c r="E110" s="317" t="s">
        <v>391</v>
      </c>
    </row>
    <row r="111" spans="2:5" x14ac:dyDescent="0.25">
      <c r="B111" s="318" t="str">
        <f>+LEFT(D110,8)</f>
        <v>SM-F916B</v>
      </c>
      <c r="C111" s="319" t="s">
        <v>31</v>
      </c>
      <c r="D111" s="320" t="s">
        <v>536</v>
      </c>
      <c r="E111" s="321" t="s">
        <v>393</v>
      </c>
    </row>
    <row r="112" spans="2:5" x14ac:dyDescent="0.25">
      <c r="C112" s="315" t="s">
        <v>4</v>
      </c>
      <c r="D112" s="322" t="s">
        <v>48</v>
      </c>
      <c r="E112" s="323" t="s">
        <v>168</v>
      </c>
    </row>
    <row r="113" spans="2:11" ht="20.25" x14ac:dyDescent="0.3">
      <c r="B113" s="324" t="s">
        <v>531</v>
      </c>
      <c r="D113" s="325" t="s">
        <v>43</v>
      </c>
      <c r="E113" s="325" t="s">
        <v>43</v>
      </c>
    </row>
    <row r="114" spans="2:11" ht="15" customHeight="1" x14ac:dyDescent="0.25">
      <c r="D114" s="367">
        <v>0</v>
      </c>
      <c r="E114" s="367">
        <v>0</v>
      </c>
    </row>
    <row r="115" spans="2:11" ht="15" customHeight="1" x14ac:dyDescent="0.25">
      <c r="D115" s="367"/>
      <c r="E115" s="367"/>
    </row>
    <row r="116" spans="2:11" x14ac:dyDescent="0.25">
      <c r="D116" s="327" t="s">
        <v>532</v>
      </c>
      <c r="E116" s="327" t="s">
        <v>532</v>
      </c>
    </row>
    <row r="117" spans="2:11" s="334" customFormat="1" ht="18.75" x14ac:dyDescent="0.3">
      <c r="D117" s="333">
        <f>+D114*$D$107</f>
        <v>0</v>
      </c>
      <c r="E117" s="333">
        <f>+E114*$D$107</f>
        <v>0</v>
      </c>
    </row>
    <row r="122" spans="2:11" ht="15" customHeight="1" x14ac:dyDescent="0.25">
      <c r="B122" s="374" t="s">
        <v>363</v>
      </c>
      <c r="C122" s="375"/>
      <c r="D122" s="305" t="s">
        <v>50</v>
      </c>
      <c r="I122" s="374" t="s">
        <v>364</v>
      </c>
      <c r="J122" s="375"/>
      <c r="K122" s="305" t="s">
        <v>50</v>
      </c>
    </row>
    <row r="123" spans="2:11" ht="15" customHeight="1" x14ac:dyDescent="0.25">
      <c r="B123" s="374"/>
      <c r="C123" s="375"/>
      <c r="I123" s="374"/>
      <c r="J123" s="375"/>
    </row>
    <row r="124" spans="2:11" x14ac:dyDescent="0.25">
      <c r="C124" s="211"/>
      <c r="J124" s="211"/>
    </row>
    <row r="125" spans="2:11" ht="15" customHeight="1" x14ac:dyDescent="0.25">
      <c r="B125" s="368" t="s">
        <v>366</v>
      </c>
      <c r="C125" s="369" t="s">
        <v>522</v>
      </c>
      <c r="D125" s="307"/>
      <c r="I125" s="368" t="s">
        <v>365</v>
      </c>
      <c r="J125" s="369" t="s">
        <v>522</v>
      </c>
      <c r="K125" s="307"/>
    </row>
    <row r="126" spans="2:11" ht="15" customHeight="1" x14ac:dyDescent="0.25">
      <c r="B126" s="368"/>
      <c r="C126" s="369"/>
      <c r="D126" s="370"/>
      <c r="I126" s="368"/>
      <c r="J126" s="369"/>
      <c r="K126" s="370"/>
    </row>
    <row r="127" spans="2:11" x14ac:dyDescent="0.25">
      <c r="B127" s="20" t="s">
        <v>523</v>
      </c>
      <c r="C127" s="308" t="s">
        <v>17</v>
      </c>
      <c r="D127" s="370"/>
      <c r="I127" s="20" t="s">
        <v>523</v>
      </c>
      <c r="J127" s="308" t="s">
        <v>17</v>
      </c>
      <c r="K127" s="370"/>
    </row>
    <row r="128" spans="2:11" x14ac:dyDescent="0.25">
      <c r="B128" s="20"/>
      <c r="C128" s="309"/>
      <c r="D128" s="370"/>
      <c r="I128" s="20"/>
      <c r="J128" s="309"/>
      <c r="K128" s="370"/>
    </row>
    <row r="129" spans="2:14" ht="15" customHeight="1" x14ac:dyDescent="0.25">
      <c r="B129" s="368" t="s">
        <v>524</v>
      </c>
      <c r="C129" s="369" t="s">
        <v>537</v>
      </c>
      <c r="D129" s="310"/>
      <c r="I129" s="368" t="s">
        <v>463</v>
      </c>
      <c r="J129" s="369" t="s">
        <v>537</v>
      </c>
      <c r="K129" s="310"/>
    </row>
    <row r="130" spans="2:14" ht="15" customHeight="1" x14ac:dyDescent="0.25">
      <c r="B130" s="368"/>
      <c r="C130" s="369"/>
      <c r="D130" s="371">
        <f>+Detalle!E24</f>
        <v>382999</v>
      </c>
      <c r="I130" s="368"/>
      <c r="J130" s="369"/>
      <c r="K130" s="371">
        <f>+Detalle!E28</f>
        <v>312999</v>
      </c>
    </row>
    <row r="131" spans="2:14" x14ac:dyDescent="0.25">
      <c r="B131" s="21" t="s">
        <v>25</v>
      </c>
      <c r="C131" s="311" t="s">
        <v>41</v>
      </c>
      <c r="D131" s="371"/>
      <c r="I131" s="21" t="s">
        <v>25</v>
      </c>
      <c r="J131" s="311" t="s">
        <v>41</v>
      </c>
      <c r="K131" s="371"/>
    </row>
    <row r="132" spans="2:14" x14ac:dyDescent="0.25">
      <c r="C132" s="211"/>
      <c r="D132" s="312" t="s">
        <v>526</v>
      </c>
      <c r="J132" s="211"/>
      <c r="K132" s="312" t="s">
        <v>526</v>
      </c>
    </row>
    <row r="133" spans="2:14" x14ac:dyDescent="0.25">
      <c r="B133" s="368" t="s">
        <v>63</v>
      </c>
      <c r="C133" s="369" t="s">
        <v>538</v>
      </c>
      <c r="D133" s="313"/>
      <c r="I133" s="368" t="s">
        <v>64</v>
      </c>
      <c r="J133" s="369" t="s">
        <v>539</v>
      </c>
      <c r="K133" s="313"/>
    </row>
    <row r="134" spans="2:14" x14ac:dyDescent="0.25">
      <c r="B134" s="368"/>
      <c r="C134" s="369"/>
      <c r="D134" s="314" t="s">
        <v>187</v>
      </c>
      <c r="I134" s="368"/>
      <c r="J134" s="369"/>
      <c r="K134" s="314" t="s">
        <v>187</v>
      </c>
    </row>
    <row r="135" spans="2:14" ht="15" customHeight="1" x14ac:dyDescent="0.25">
      <c r="B135" s="21" t="s">
        <v>62</v>
      </c>
      <c r="C135" s="311" t="s">
        <v>529</v>
      </c>
      <c r="D135" s="366">
        <f>+D130/(1+$D137)/(1+$J$2)</f>
        <v>316528.09917355375</v>
      </c>
      <c r="I135" s="21" t="s">
        <v>62</v>
      </c>
      <c r="J135" s="311" t="s">
        <v>529</v>
      </c>
      <c r="K135" s="366">
        <f>+K130/(1+$D137)/(1+$J$2)</f>
        <v>258676.85950413224</v>
      </c>
    </row>
    <row r="136" spans="2:14" ht="15" customHeight="1" x14ac:dyDescent="0.25">
      <c r="B136" s="80"/>
      <c r="C136" s="211"/>
      <c r="D136" s="366"/>
      <c r="J136" s="211"/>
      <c r="K136" s="366"/>
    </row>
    <row r="137" spans="2:14" ht="15" customHeight="1" x14ac:dyDescent="0.25">
      <c r="B137" s="368" t="s">
        <v>530</v>
      </c>
      <c r="C137" s="315" t="s">
        <v>1</v>
      </c>
      <c r="D137" s="316">
        <v>0.21</v>
      </c>
      <c r="I137" s="368" t="s">
        <v>530</v>
      </c>
      <c r="J137" s="315" t="s">
        <v>1</v>
      </c>
      <c r="K137" s="316">
        <v>0.21</v>
      </c>
    </row>
    <row r="138" spans="2:14" ht="15" customHeight="1" x14ac:dyDescent="0.25">
      <c r="B138" s="368"/>
      <c r="C138" s="315" t="s">
        <v>21</v>
      </c>
      <c r="D138" s="78" t="s">
        <v>345</v>
      </c>
      <c r="E138" s="317" t="s">
        <v>346</v>
      </c>
      <c r="F138" s="317" t="s">
        <v>347</v>
      </c>
      <c r="G138" s="317" t="s">
        <v>348</v>
      </c>
      <c r="I138" s="368"/>
      <c r="J138" s="315" t="s">
        <v>21</v>
      </c>
      <c r="K138" s="78" t="s">
        <v>352</v>
      </c>
      <c r="L138" s="317" t="s">
        <v>353</v>
      </c>
      <c r="M138" s="317" t="s">
        <v>354</v>
      </c>
      <c r="N138" s="317" t="s">
        <v>355</v>
      </c>
    </row>
    <row r="139" spans="2:14" x14ac:dyDescent="0.25">
      <c r="B139" s="318" t="str">
        <f>+LEFT(D138,8)</f>
        <v>SM-S908E</v>
      </c>
      <c r="C139" s="319" t="s">
        <v>31</v>
      </c>
      <c r="D139" s="320" t="s">
        <v>379</v>
      </c>
      <c r="E139" s="321" t="s">
        <v>380</v>
      </c>
      <c r="F139" s="321" t="s">
        <v>381</v>
      </c>
      <c r="G139" s="321" t="s">
        <v>382</v>
      </c>
      <c r="I139" s="318" t="str">
        <f>+LEFT(K138,8)</f>
        <v>SM-S906E</v>
      </c>
      <c r="J139" s="319" t="s">
        <v>31</v>
      </c>
      <c r="K139" s="320" t="s">
        <v>383</v>
      </c>
      <c r="L139" s="321" t="s">
        <v>384</v>
      </c>
      <c r="M139" s="321" t="s">
        <v>385</v>
      </c>
      <c r="N139" s="321" t="s">
        <v>386</v>
      </c>
    </row>
    <row r="140" spans="2:14" x14ac:dyDescent="0.25">
      <c r="C140" s="315" t="s">
        <v>4</v>
      </c>
      <c r="D140" s="322" t="s">
        <v>349</v>
      </c>
      <c r="E140" s="323" t="s">
        <v>128</v>
      </c>
      <c r="F140" s="323" t="s">
        <v>166</v>
      </c>
      <c r="G140" s="323" t="s">
        <v>350</v>
      </c>
      <c r="J140" s="315" t="s">
        <v>4</v>
      </c>
      <c r="K140" s="322" t="s">
        <v>349</v>
      </c>
      <c r="L140" s="323" t="s">
        <v>356</v>
      </c>
      <c r="M140" s="323" t="s">
        <v>166</v>
      </c>
      <c r="N140" s="323" t="s">
        <v>357</v>
      </c>
    </row>
    <row r="141" spans="2:14" ht="20.25" x14ac:dyDescent="0.3">
      <c r="B141" s="324" t="s">
        <v>540</v>
      </c>
      <c r="D141" s="325" t="s">
        <v>43</v>
      </c>
      <c r="E141" s="325" t="s">
        <v>43</v>
      </c>
      <c r="F141" s="325" t="s">
        <v>43</v>
      </c>
      <c r="G141" s="325" t="s">
        <v>43</v>
      </c>
      <c r="I141" s="324" t="s">
        <v>540</v>
      </c>
      <c r="K141" s="325"/>
      <c r="L141" s="325"/>
      <c r="M141" s="325"/>
      <c r="N141" s="325"/>
    </row>
    <row r="142" spans="2:14" ht="15" customHeight="1" x14ac:dyDescent="0.25">
      <c r="D142" s="367">
        <v>0</v>
      </c>
      <c r="E142" s="367">
        <v>0</v>
      </c>
      <c r="F142" s="367">
        <v>0</v>
      </c>
      <c r="G142" s="367">
        <v>0</v>
      </c>
      <c r="K142" s="367">
        <v>0</v>
      </c>
      <c r="L142" s="367">
        <v>0</v>
      </c>
      <c r="M142" s="367">
        <v>0</v>
      </c>
      <c r="N142" s="367">
        <v>0</v>
      </c>
    </row>
    <row r="143" spans="2:14" ht="15" customHeight="1" x14ac:dyDescent="0.25">
      <c r="D143" s="367"/>
      <c r="E143" s="367"/>
      <c r="F143" s="367"/>
      <c r="G143" s="367"/>
      <c r="K143" s="367"/>
      <c r="L143" s="367"/>
      <c r="M143" s="367"/>
      <c r="N143" s="367"/>
    </row>
    <row r="144" spans="2:14" x14ac:dyDescent="0.25">
      <c r="D144" s="327" t="s">
        <v>532</v>
      </c>
      <c r="E144" s="327" t="s">
        <v>532</v>
      </c>
      <c r="F144" s="327" t="s">
        <v>532</v>
      </c>
      <c r="G144" s="327" t="s">
        <v>532</v>
      </c>
      <c r="K144" s="327" t="s">
        <v>532</v>
      </c>
      <c r="L144" s="327" t="s">
        <v>532</v>
      </c>
      <c r="M144" s="327" t="s">
        <v>532</v>
      </c>
      <c r="N144" s="327" t="s">
        <v>532</v>
      </c>
    </row>
    <row r="145" spans="2:14" s="334" customFormat="1" ht="18.75" x14ac:dyDescent="0.3">
      <c r="D145" s="333">
        <f>+D142*$D$135</f>
        <v>0</v>
      </c>
      <c r="E145" s="333">
        <f>+E142*$D$135</f>
        <v>0</v>
      </c>
      <c r="F145" s="333">
        <f>+F142*$D$135</f>
        <v>0</v>
      </c>
      <c r="G145" s="333">
        <f>+G142*$D$135</f>
        <v>0</v>
      </c>
      <c r="K145" s="333">
        <f>+K142*$K$135</f>
        <v>0</v>
      </c>
      <c r="L145" s="333">
        <f>+L142*$K$135</f>
        <v>0</v>
      </c>
      <c r="M145" s="333">
        <f>+M142*$K$135</f>
        <v>0</v>
      </c>
      <c r="N145" s="333">
        <f>+N142*$K$135</f>
        <v>0</v>
      </c>
    </row>
    <row r="146" spans="2:14" x14ac:dyDescent="0.25">
      <c r="D146" s="330" t="s">
        <v>560</v>
      </c>
      <c r="E146" s="77" t="s">
        <v>351</v>
      </c>
      <c r="F146" s="331"/>
      <c r="K146" s="330" t="s">
        <v>560</v>
      </c>
      <c r="L146" s="77" t="s">
        <v>351</v>
      </c>
      <c r="M146" s="331"/>
    </row>
    <row r="148" spans="2:14" x14ac:dyDescent="0.25">
      <c r="D148" s="328"/>
    </row>
    <row r="150" spans="2:14" x14ac:dyDescent="0.25">
      <c r="B150" s="372" t="s">
        <v>541</v>
      </c>
      <c r="C150" s="373"/>
      <c r="D150" s="305" t="s">
        <v>50</v>
      </c>
    </row>
    <row r="151" spans="2:14" x14ac:dyDescent="0.25">
      <c r="B151" s="372"/>
      <c r="C151" s="373"/>
    </row>
    <row r="152" spans="2:14" x14ac:dyDescent="0.25">
      <c r="C152" s="211"/>
    </row>
    <row r="153" spans="2:14" x14ac:dyDescent="0.25">
      <c r="B153" s="368" t="s">
        <v>277</v>
      </c>
      <c r="C153" s="369" t="s">
        <v>18</v>
      </c>
      <c r="D153" s="307"/>
    </row>
    <row r="154" spans="2:14" x14ac:dyDescent="0.25">
      <c r="B154" s="368"/>
      <c r="C154" s="369"/>
      <c r="D154" s="370"/>
    </row>
    <row r="155" spans="2:14" x14ac:dyDescent="0.25">
      <c r="B155" s="20" t="s">
        <v>523</v>
      </c>
      <c r="C155" s="308" t="s">
        <v>17</v>
      </c>
      <c r="D155" s="370"/>
    </row>
    <row r="156" spans="2:14" x14ac:dyDescent="0.25">
      <c r="B156" s="20"/>
      <c r="C156" s="309"/>
      <c r="D156" s="370"/>
    </row>
    <row r="157" spans="2:14" x14ac:dyDescent="0.25">
      <c r="B157" s="368" t="s">
        <v>463</v>
      </c>
      <c r="C157" s="369" t="s">
        <v>537</v>
      </c>
      <c r="D157" s="310"/>
    </row>
    <row r="158" spans="2:14" x14ac:dyDescent="0.25">
      <c r="B158" s="368"/>
      <c r="C158" s="369"/>
      <c r="D158" s="371">
        <f>+Detalle!E32</f>
        <v>249999</v>
      </c>
    </row>
    <row r="159" spans="2:14" x14ac:dyDescent="0.25">
      <c r="B159" s="21" t="s">
        <v>25</v>
      </c>
      <c r="C159" s="311" t="s">
        <v>41</v>
      </c>
      <c r="D159" s="371"/>
    </row>
    <row r="160" spans="2:14" x14ac:dyDescent="0.25">
      <c r="C160" s="211"/>
      <c r="D160" s="312" t="s">
        <v>526</v>
      </c>
    </row>
    <row r="161" spans="2:7" x14ac:dyDescent="0.25">
      <c r="B161" s="368" t="s">
        <v>542</v>
      </c>
      <c r="C161" s="369" t="s">
        <v>539</v>
      </c>
      <c r="D161" s="313"/>
    </row>
    <row r="162" spans="2:7" x14ac:dyDescent="0.25">
      <c r="B162" s="368"/>
      <c r="C162" s="369"/>
      <c r="D162" s="314" t="s">
        <v>187</v>
      </c>
    </row>
    <row r="163" spans="2:7" ht="15" customHeight="1" x14ac:dyDescent="0.25">
      <c r="B163" s="21" t="s">
        <v>62</v>
      </c>
      <c r="C163" s="311" t="s">
        <v>529</v>
      </c>
      <c r="D163" s="366">
        <f>+D158/(1+$D165)/(1+$J$2)</f>
        <v>206610.74380165289</v>
      </c>
    </row>
    <row r="164" spans="2:7" ht="15" customHeight="1" x14ac:dyDescent="0.25">
      <c r="C164" s="211"/>
      <c r="D164" s="366"/>
    </row>
    <row r="165" spans="2:7" ht="15" customHeight="1" x14ac:dyDescent="0.25">
      <c r="B165" s="368" t="s">
        <v>530</v>
      </c>
      <c r="C165" s="315" t="s">
        <v>1</v>
      </c>
      <c r="D165" s="316">
        <v>0.21</v>
      </c>
    </row>
    <row r="166" spans="2:7" ht="15" customHeight="1" x14ac:dyDescent="0.25">
      <c r="B166" s="368"/>
      <c r="C166" s="315" t="s">
        <v>21</v>
      </c>
      <c r="D166" s="78" t="s">
        <v>358</v>
      </c>
      <c r="E166" s="317" t="s">
        <v>359</v>
      </c>
      <c r="F166" s="317" t="s">
        <v>360</v>
      </c>
      <c r="G166" s="317" t="s">
        <v>361</v>
      </c>
    </row>
    <row r="167" spans="2:7" x14ac:dyDescent="0.25">
      <c r="B167" s="318" t="str">
        <f>+LEFT(D166,8)</f>
        <v>SM-S901E</v>
      </c>
      <c r="C167" s="319" t="s">
        <v>31</v>
      </c>
      <c r="D167" s="320" t="s">
        <v>387</v>
      </c>
      <c r="E167" s="321" t="s">
        <v>388</v>
      </c>
      <c r="F167" s="321" t="s">
        <v>389</v>
      </c>
      <c r="G167" s="321" t="s">
        <v>390</v>
      </c>
    </row>
    <row r="168" spans="2:7" x14ac:dyDescent="0.25">
      <c r="C168" s="315" t="s">
        <v>4</v>
      </c>
      <c r="D168" s="322" t="s">
        <v>48</v>
      </c>
      <c r="E168" s="323" t="s">
        <v>128</v>
      </c>
      <c r="F168" s="323" t="s">
        <v>166</v>
      </c>
      <c r="G168" s="323" t="s">
        <v>362</v>
      </c>
    </row>
    <row r="169" spans="2:7" ht="20.25" x14ac:dyDescent="0.3">
      <c r="B169" s="324" t="s">
        <v>540</v>
      </c>
      <c r="D169" s="325" t="s">
        <v>43</v>
      </c>
      <c r="E169" s="325" t="s">
        <v>43</v>
      </c>
      <c r="F169" s="325" t="s">
        <v>43</v>
      </c>
      <c r="G169" s="325" t="s">
        <v>43</v>
      </c>
    </row>
    <row r="170" spans="2:7" ht="15" customHeight="1" x14ac:dyDescent="0.25">
      <c r="D170" s="367">
        <v>0</v>
      </c>
      <c r="E170" s="367">
        <v>0</v>
      </c>
      <c r="F170" s="367">
        <v>0</v>
      </c>
      <c r="G170" s="367">
        <v>0</v>
      </c>
    </row>
    <row r="171" spans="2:7" ht="15" customHeight="1" x14ac:dyDescent="0.25">
      <c r="D171" s="367"/>
      <c r="E171" s="367"/>
      <c r="F171" s="367"/>
      <c r="G171" s="367"/>
    </row>
    <row r="172" spans="2:7" x14ac:dyDescent="0.25">
      <c r="D172" s="327" t="s">
        <v>532</v>
      </c>
      <c r="E172" s="327" t="s">
        <v>532</v>
      </c>
      <c r="F172" s="327" t="s">
        <v>532</v>
      </c>
      <c r="G172" s="327" t="s">
        <v>532</v>
      </c>
    </row>
    <row r="173" spans="2:7" s="334" customFormat="1" ht="18.75" x14ac:dyDescent="0.3">
      <c r="D173" s="333">
        <f>+D170*$D$163</f>
        <v>0</v>
      </c>
      <c r="E173" s="333">
        <f>+E170*$D$163</f>
        <v>0</v>
      </c>
      <c r="F173" s="333">
        <f>+F170*$D$163</f>
        <v>0</v>
      </c>
      <c r="G173" s="333">
        <f>+G170*$D$163</f>
        <v>0</v>
      </c>
    </row>
    <row r="174" spans="2:7" x14ac:dyDescent="0.25">
      <c r="D174" s="330" t="s">
        <v>560</v>
      </c>
      <c r="E174" s="77" t="s">
        <v>351</v>
      </c>
      <c r="F174" s="331"/>
    </row>
    <row r="179" spans="2:11" x14ac:dyDescent="0.25">
      <c r="B179" s="374" t="s">
        <v>66</v>
      </c>
      <c r="C179" s="375"/>
      <c r="D179" s="305" t="s">
        <v>50</v>
      </c>
      <c r="I179" s="374" t="s">
        <v>68</v>
      </c>
      <c r="J179" s="375"/>
      <c r="K179" s="305" t="s">
        <v>50</v>
      </c>
    </row>
    <row r="180" spans="2:11" x14ac:dyDescent="0.25">
      <c r="B180" s="374"/>
      <c r="C180" s="375"/>
      <c r="I180" s="374"/>
      <c r="J180" s="375"/>
    </row>
    <row r="181" spans="2:11" x14ac:dyDescent="0.25">
      <c r="C181" s="211"/>
      <c r="J181" s="211"/>
    </row>
    <row r="182" spans="2:11" x14ac:dyDescent="0.25">
      <c r="B182" s="368" t="s">
        <v>366</v>
      </c>
      <c r="C182" s="369" t="s">
        <v>522</v>
      </c>
      <c r="D182" s="307"/>
      <c r="I182" s="368" t="s">
        <v>256</v>
      </c>
      <c r="J182" s="369" t="s">
        <v>18</v>
      </c>
      <c r="K182" s="307"/>
    </row>
    <row r="183" spans="2:11" x14ac:dyDescent="0.25">
      <c r="B183" s="368"/>
      <c r="C183" s="369"/>
      <c r="D183" s="370"/>
      <c r="I183" s="368"/>
      <c r="J183" s="369"/>
      <c r="K183" s="370"/>
    </row>
    <row r="184" spans="2:11" x14ac:dyDescent="0.25">
      <c r="B184" s="20" t="s">
        <v>523</v>
      </c>
      <c r="C184" s="308" t="s">
        <v>17</v>
      </c>
      <c r="D184" s="370"/>
      <c r="I184" s="20" t="s">
        <v>523</v>
      </c>
      <c r="J184" s="308" t="s">
        <v>17</v>
      </c>
      <c r="K184" s="370"/>
    </row>
    <row r="185" spans="2:11" x14ac:dyDescent="0.25">
      <c r="B185" s="20"/>
      <c r="C185" s="309"/>
      <c r="D185" s="370"/>
      <c r="I185" s="20"/>
      <c r="J185" s="309"/>
      <c r="K185" s="370"/>
    </row>
    <row r="186" spans="2:11" x14ac:dyDescent="0.25">
      <c r="B186" s="368" t="s">
        <v>524</v>
      </c>
      <c r="C186" s="369" t="s">
        <v>543</v>
      </c>
      <c r="D186" s="310"/>
      <c r="I186" s="368" t="s">
        <v>463</v>
      </c>
      <c r="J186" s="369" t="s">
        <v>543</v>
      </c>
      <c r="K186" s="310"/>
    </row>
    <row r="187" spans="2:11" x14ac:dyDescent="0.25">
      <c r="B187" s="368"/>
      <c r="C187" s="369"/>
      <c r="D187" s="371">
        <f>+Detalle!E36</f>
        <v>214999</v>
      </c>
      <c r="I187" s="368"/>
      <c r="J187" s="369"/>
      <c r="K187" s="371">
        <f>+Detalle!E38</f>
        <v>174999</v>
      </c>
    </row>
    <row r="188" spans="2:11" x14ac:dyDescent="0.25">
      <c r="B188" s="21" t="s">
        <v>25</v>
      </c>
      <c r="C188" s="311" t="s">
        <v>41</v>
      </c>
      <c r="D188" s="371"/>
      <c r="I188" s="21" t="s">
        <v>25</v>
      </c>
      <c r="J188" s="311" t="s">
        <v>41</v>
      </c>
      <c r="K188" s="371"/>
    </row>
    <row r="189" spans="2:11" x14ac:dyDescent="0.25">
      <c r="C189" s="211"/>
      <c r="D189" s="312" t="s">
        <v>526</v>
      </c>
      <c r="J189" s="211"/>
      <c r="K189" s="312" t="s">
        <v>526</v>
      </c>
    </row>
    <row r="190" spans="2:11" x14ac:dyDescent="0.25">
      <c r="B190" s="368" t="s">
        <v>63</v>
      </c>
      <c r="C190" s="369" t="s">
        <v>538</v>
      </c>
      <c r="D190" s="313"/>
      <c r="I190" s="368" t="s">
        <v>544</v>
      </c>
      <c r="J190" s="369" t="s">
        <v>528</v>
      </c>
      <c r="K190" s="313"/>
    </row>
    <row r="191" spans="2:11" x14ac:dyDescent="0.25">
      <c r="B191" s="368"/>
      <c r="C191" s="369"/>
      <c r="D191" s="314" t="s">
        <v>187</v>
      </c>
      <c r="I191" s="368"/>
      <c r="J191" s="369"/>
      <c r="K191" s="314" t="s">
        <v>187</v>
      </c>
    </row>
    <row r="192" spans="2:11" ht="15" customHeight="1" x14ac:dyDescent="0.25">
      <c r="B192" s="21" t="s">
        <v>62</v>
      </c>
      <c r="C192" s="311" t="s">
        <v>529</v>
      </c>
      <c r="D192" s="366">
        <f>+D187/(1+$D194)/(1+$J$2)</f>
        <v>177685.12396694216</v>
      </c>
      <c r="I192" s="21" t="s">
        <v>62</v>
      </c>
      <c r="J192" s="311" t="s">
        <v>529</v>
      </c>
      <c r="K192" s="366">
        <f>+K187/(1+$D194)/(1+$J$2)</f>
        <v>144627.27272727274</v>
      </c>
    </row>
    <row r="193" spans="2:13" ht="15" customHeight="1" x14ac:dyDescent="0.25">
      <c r="C193" s="211"/>
      <c r="D193" s="366"/>
      <c r="J193" s="211"/>
      <c r="K193" s="366"/>
    </row>
    <row r="194" spans="2:13" ht="15" customHeight="1" x14ac:dyDescent="0.25">
      <c r="B194" s="368" t="s">
        <v>530</v>
      </c>
      <c r="C194" s="315" t="s">
        <v>1</v>
      </c>
      <c r="D194" s="316">
        <v>0.21</v>
      </c>
      <c r="I194" s="368" t="s">
        <v>530</v>
      </c>
      <c r="J194" s="315" t="s">
        <v>1</v>
      </c>
      <c r="K194" s="316">
        <v>0.21</v>
      </c>
    </row>
    <row r="195" spans="2:13" ht="15" customHeight="1" x14ac:dyDescent="0.25">
      <c r="B195" s="368"/>
      <c r="C195" s="315" t="s">
        <v>21</v>
      </c>
      <c r="D195" s="78" t="s">
        <v>67</v>
      </c>
      <c r="E195" s="317" t="s">
        <v>87</v>
      </c>
      <c r="I195" s="368"/>
      <c r="J195" s="315" t="s">
        <v>21</v>
      </c>
      <c r="K195" s="78" t="s">
        <v>74</v>
      </c>
      <c r="L195" s="317" t="s">
        <v>88</v>
      </c>
      <c r="M195" s="317" t="s">
        <v>75</v>
      </c>
    </row>
    <row r="196" spans="2:13" x14ac:dyDescent="0.25">
      <c r="B196" s="318" t="str">
        <f>+LEFT(D195,8)</f>
        <v>SM-G998B</v>
      </c>
      <c r="C196" s="319" t="s">
        <v>31</v>
      </c>
      <c r="D196" s="320" t="s">
        <v>150</v>
      </c>
      <c r="E196" s="321" t="s">
        <v>151</v>
      </c>
      <c r="I196" s="318" t="str">
        <f>+LEFT(K195,8)</f>
        <v>SM-G996B</v>
      </c>
      <c r="J196" s="319" t="s">
        <v>31</v>
      </c>
      <c r="K196" s="320" t="s">
        <v>152</v>
      </c>
      <c r="L196" s="321" t="s">
        <v>153</v>
      </c>
      <c r="M196" s="321" t="s">
        <v>154</v>
      </c>
    </row>
    <row r="197" spans="2:13" x14ac:dyDescent="0.25">
      <c r="C197" s="315" t="s">
        <v>4</v>
      </c>
      <c r="D197" s="322" t="s">
        <v>70</v>
      </c>
      <c r="E197" s="323" t="s">
        <v>71</v>
      </c>
      <c r="J197" s="315" t="s">
        <v>4</v>
      </c>
      <c r="K197" s="322" t="s">
        <v>70</v>
      </c>
      <c r="L197" s="323" t="s">
        <v>71</v>
      </c>
      <c r="M197" s="323" t="s">
        <v>76</v>
      </c>
    </row>
    <row r="198" spans="2:13" ht="20.25" x14ac:dyDescent="0.3">
      <c r="B198" s="324" t="s">
        <v>540</v>
      </c>
      <c r="D198" s="325" t="s">
        <v>43</v>
      </c>
      <c r="E198" s="325" t="s">
        <v>43</v>
      </c>
      <c r="I198" s="324" t="s">
        <v>540</v>
      </c>
      <c r="K198" s="325"/>
      <c r="L198" s="325"/>
      <c r="M198" s="325"/>
    </row>
    <row r="199" spans="2:13" ht="15" customHeight="1" x14ac:dyDescent="0.25">
      <c r="D199" s="367">
        <v>0</v>
      </c>
      <c r="E199" s="367">
        <v>0</v>
      </c>
      <c r="K199" s="367">
        <v>0</v>
      </c>
      <c r="L199" s="367">
        <v>0</v>
      </c>
      <c r="M199" s="367">
        <v>0</v>
      </c>
    </row>
    <row r="200" spans="2:13" ht="15" customHeight="1" x14ac:dyDescent="0.25">
      <c r="D200" s="367"/>
      <c r="E200" s="367"/>
      <c r="K200" s="367"/>
      <c r="L200" s="367"/>
      <c r="M200" s="367"/>
    </row>
    <row r="201" spans="2:13" x14ac:dyDescent="0.25">
      <c r="D201" s="327" t="s">
        <v>532</v>
      </c>
      <c r="E201" s="327" t="s">
        <v>532</v>
      </c>
      <c r="K201" s="327" t="s">
        <v>532</v>
      </c>
      <c r="L201" s="327" t="s">
        <v>532</v>
      </c>
      <c r="M201" s="327" t="s">
        <v>532</v>
      </c>
    </row>
    <row r="202" spans="2:13" s="334" customFormat="1" ht="18.75" x14ac:dyDescent="0.3">
      <c r="D202" s="333">
        <f>+D199*$D$192</f>
        <v>0</v>
      </c>
      <c r="E202" s="333">
        <f>+E199*$D$192</f>
        <v>0</v>
      </c>
      <c r="K202" s="333">
        <f>+K199*$K$192</f>
        <v>0</v>
      </c>
      <c r="L202" s="333">
        <f>+L199*$K$192</f>
        <v>0</v>
      </c>
      <c r="M202" s="333">
        <f>+M199*$K$192</f>
        <v>0</v>
      </c>
    </row>
    <row r="203" spans="2:13" x14ac:dyDescent="0.25">
      <c r="D203" s="330" t="s">
        <v>560</v>
      </c>
      <c r="E203" s="77" t="s">
        <v>449</v>
      </c>
      <c r="K203" s="330" t="s">
        <v>560</v>
      </c>
      <c r="L203" s="77" t="s">
        <v>449</v>
      </c>
      <c r="M203" s="331"/>
    </row>
    <row r="207" spans="2:13" x14ac:dyDescent="0.25">
      <c r="B207" s="374" t="s">
        <v>69</v>
      </c>
      <c r="C207" s="375"/>
      <c r="D207" s="305" t="s">
        <v>50</v>
      </c>
      <c r="I207" s="374" t="s">
        <v>301</v>
      </c>
      <c r="J207" s="375"/>
      <c r="K207" s="305" t="s">
        <v>50</v>
      </c>
    </row>
    <row r="208" spans="2:13" x14ac:dyDescent="0.25">
      <c r="B208" s="374"/>
      <c r="C208" s="375"/>
      <c r="I208" s="374"/>
      <c r="J208" s="375"/>
    </row>
    <row r="209" spans="2:14" x14ac:dyDescent="0.25">
      <c r="C209" s="211"/>
      <c r="J209" s="211"/>
    </row>
    <row r="210" spans="2:14" x14ac:dyDescent="0.25">
      <c r="B210" s="368" t="s">
        <v>93</v>
      </c>
      <c r="C210" s="369" t="s">
        <v>522</v>
      </c>
      <c r="D210" s="307"/>
      <c r="I210" s="368" t="s">
        <v>140</v>
      </c>
      <c r="J210" s="369" t="s">
        <v>18</v>
      </c>
      <c r="K210" s="307"/>
    </row>
    <row r="211" spans="2:14" x14ac:dyDescent="0.25">
      <c r="B211" s="368"/>
      <c r="C211" s="369"/>
      <c r="D211" s="370"/>
      <c r="I211" s="368"/>
      <c r="J211" s="369"/>
      <c r="K211" s="370"/>
    </row>
    <row r="212" spans="2:14" x14ac:dyDescent="0.25">
      <c r="B212" s="20" t="s">
        <v>523</v>
      </c>
      <c r="C212" s="308" t="s">
        <v>17</v>
      </c>
      <c r="D212" s="370"/>
      <c r="I212" s="20" t="s">
        <v>523</v>
      </c>
      <c r="J212" s="308" t="s">
        <v>17</v>
      </c>
      <c r="K212" s="370"/>
    </row>
    <row r="213" spans="2:14" x14ac:dyDescent="0.25">
      <c r="B213" s="20"/>
      <c r="C213" s="309"/>
      <c r="D213" s="370"/>
      <c r="I213" s="20"/>
      <c r="J213" s="309"/>
      <c r="K213" s="370"/>
    </row>
    <row r="214" spans="2:14" x14ac:dyDescent="0.25">
      <c r="B214" s="368" t="s">
        <v>463</v>
      </c>
      <c r="C214" s="369" t="s">
        <v>543</v>
      </c>
      <c r="D214" s="310"/>
      <c r="I214" s="368" t="s">
        <v>100</v>
      </c>
      <c r="J214" s="369" t="s">
        <v>543</v>
      </c>
      <c r="K214" s="310"/>
    </row>
    <row r="215" spans="2:14" x14ac:dyDescent="0.25">
      <c r="B215" s="368"/>
      <c r="C215" s="369"/>
      <c r="D215" s="371">
        <f>+Detalle!E41</f>
        <v>149999</v>
      </c>
      <c r="I215" s="368"/>
      <c r="J215" s="369"/>
      <c r="K215" s="371">
        <f>+Detalle!E45</f>
        <v>194999</v>
      </c>
    </row>
    <row r="216" spans="2:14" x14ac:dyDescent="0.25">
      <c r="B216" s="21" t="s">
        <v>25</v>
      </c>
      <c r="C216" s="311" t="s">
        <v>41</v>
      </c>
      <c r="D216" s="371"/>
      <c r="I216" s="21" t="s">
        <v>25</v>
      </c>
      <c r="J216" s="311" t="s">
        <v>41</v>
      </c>
      <c r="K216" s="371"/>
    </row>
    <row r="217" spans="2:14" x14ac:dyDescent="0.25">
      <c r="C217" s="211"/>
      <c r="D217" s="312" t="s">
        <v>526</v>
      </c>
      <c r="J217" s="211"/>
      <c r="K217" s="312" t="s">
        <v>526</v>
      </c>
    </row>
    <row r="218" spans="2:14" x14ac:dyDescent="0.25">
      <c r="B218" s="368" t="s">
        <v>65</v>
      </c>
      <c r="C218" s="369" t="s">
        <v>528</v>
      </c>
      <c r="D218" s="313"/>
      <c r="I218" s="368" t="s">
        <v>64</v>
      </c>
      <c r="J218" s="369" t="s">
        <v>528</v>
      </c>
      <c r="K218" s="313"/>
    </row>
    <row r="219" spans="2:14" x14ac:dyDescent="0.25">
      <c r="B219" s="368"/>
      <c r="C219" s="369"/>
      <c r="D219" s="314" t="s">
        <v>187</v>
      </c>
      <c r="I219" s="368"/>
      <c r="J219" s="369"/>
      <c r="K219" s="314" t="s">
        <v>187</v>
      </c>
    </row>
    <row r="220" spans="2:14" ht="15" customHeight="1" x14ac:dyDescent="0.25">
      <c r="B220" s="21" t="s">
        <v>62</v>
      </c>
      <c r="C220" s="311" t="s">
        <v>529</v>
      </c>
      <c r="D220" s="366">
        <f>+D215/(1+$D222)/(1+$J$2)</f>
        <v>123966.11570247934</v>
      </c>
      <c r="I220" s="21" t="s">
        <v>62</v>
      </c>
      <c r="J220" s="311" t="s">
        <v>529</v>
      </c>
      <c r="K220" s="366">
        <f>+K215/(1+$D222)/(1+$J$2)</f>
        <v>161156.19834710745</v>
      </c>
    </row>
    <row r="221" spans="2:14" ht="15" customHeight="1" x14ac:dyDescent="0.25">
      <c r="C221" s="211"/>
      <c r="D221" s="366"/>
      <c r="J221" s="211"/>
      <c r="K221" s="366"/>
    </row>
    <row r="222" spans="2:14" ht="15" customHeight="1" x14ac:dyDescent="0.25">
      <c r="B222" s="368" t="s">
        <v>530</v>
      </c>
      <c r="C222" s="315" t="s">
        <v>1</v>
      </c>
      <c r="D222" s="316">
        <v>0.21</v>
      </c>
      <c r="I222" s="368" t="s">
        <v>530</v>
      </c>
      <c r="J222" s="315" t="s">
        <v>1</v>
      </c>
      <c r="K222" s="316">
        <v>0.21</v>
      </c>
    </row>
    <row r="223" spans="2:14" ht="15" customHeight="1" x14ac:dyDescent="0.25">
      <c r="B223" s="368"/>
      <c r="C223" s="315" t="s">
        <v>21</v>
      </c>
      <c r="D223" s="78" t="s">
        <v>545</v>
      </c>
      <c r="E223" s="317" t="s">
        <v>546</v>
      </c>
      <c r="F223" s="317" t="s">
        <v>547</v>
      </c>
      <c r="G223" s="317" t="s">
        <v>108</v>
      </c>
      <c r="I223" s="368"/>
      <c r="J223" s="315" t="s">
        <v>21</v>
      </c>
      <c r="K223" s="78" t="s">
        <v>302</v>
      </c>
      <c r="L223" s="317" t="s">
        <v>303</v>
      </c>
      <c r="M223" s="317" t="s">
        <v>304</v>
      </c>
      <c r="N223" s="317" t="s">
        <v>305</v>
      </c>
    </row>
    <row r="224" spans="2:14" x14ac:dyDescent="0.25">
      <c r="B224" s="318" t="str">
        <f>+LEFT(D223,8)</f>
        <v>SM-G991B</v>
      </c>
      <c r="C224" s="319" t="s">
        <v>31</v>
      </c>
      <c r="D224" s="320" t="s">
        <v>80</v>
      </c>
      <c r="E224" s="321" t="s">
        <v>81</v>
      </c>
      <c r="F224" s="321" t="s">
        <v>82</v>
      </c>
      <c r="G224" s="321" t="s">
        <v>83</v>
      </c>
      <c r="I224" s="318" t="str">
        <f>+LEFT(K223,8)</f>
        <v>SM-G990E</v>
      </c>
      <c r="J224" s="319" t="s">
        <v>31</v>
      </c>
      <c r="K224" s="320" t="s">
        <v>306</v>
      </c>
      <c r="L224" s="321" t="s">
        <v>307</v>
      </c>
      <c r="M224" s="321" t="s">
        <v>308</v>
      </c>
      <c r="N224" s="321" t="s">
        <v>309</v>
      </c>
    </row>
    <row r="225" spans="2:14" x14ac:dyDescent="0.25">
      <c r="C225" s="315" t="s">
        <v>4</v>
      </c>
      <c r="D225" s="322" t="s">
        <v>84</v>
      </c>
      <c r="E225" s="323" t="s">
        <v>76</v>
      </c>
      <c r="F225" s="323" t="s">
        <v>85</v>
      </c>
      <c r="G225" s="323" t="s">
        <v>86</v>
      </c>
      <c r="J225" s="315" t="s">
        <v>4</v>
      </c>
      <c r="K225" s="322" t="s">
        <v>310</v>
      </c>
      <c r="L225" s="323" t="s">
        <v>128</v>
      </c>
      <c r="M225" s="323" t="s">
        <v>311</v>
      </c>
      <c r="N225" s="323" t="s">
        <v>312</v>
      </c>
    </row>
    <row r="226" spans="2:14" ht="20.25" x14ac:dyDescent="0.3">
      <c r="B226" s="324" t="s">
        <v>540</v>
      </c>
      <c r="D226" s="325" t="s">
        <v>43</v>
      </c>
      <c r="E226" s="325" t="s">
        <v>43</v>
      </c>
      <c r="F226" s="325" t="s">
        <v>43</v>
      </c>
      <c r="G226" s="325" t="s">
        <v>43</v>
      </c>
      <c r="I226" s="324" t="s">
        <v>540</v>
      </c>
      <c r="K226" s="325"/>
      <c r="L226" s="325"/>
      <c r="M226" s="325"/>
      <c r="N226" s="325"/>
    </row>
    <row r="227" spans="2:14" ht="15" customHeight="1" x14ac:dyDescent="0.25">
      <c r="D227" s="367">
        <v>0</v>
      </c>
      <c r="E227" s="367">
        <v>0</v>
      </c>
      <c r="F227" s="367">
        <v>0</v>
      </c>
      <c r="G227" s="367">
        <v>0</v>
      </c>
      <c r="K227" s="367">
        <v>0</v>
      </c>
      <c r="L227" s="367">
        <v>0</v>
      </c>
      <c r="M227" s="367">
        <v>0</v>
      </c>
      <c r="N227" s="367">
        <v>0</v>
      </c>
    </row>
    <row r="228" spans="2:14" ht="15" customHeight="1" x14ac:dyDescent="0.25">
      <c r="D228" s="367"/>
      <c r="E228" s="367"/>
      <c r="F228" s="367"/>
      <c r="G228" s="367"/>
      <c r="K228" s="367"/>
      <c r="L228" s="367"/>
      <c r="M228" s="367"/>
      <c r="N228" s="367"/>
    </row>
    <row r="229" spans="2:14" x14ac:dyDescent="0.25">
      <c r="D229" s="327" t="s">
        <v>532</v>
      </c>
      <c r="E229" s="327" t="s">
        <v>532</v>
      </c>
      <c r="F229" s="327" t="s">
        <v>532</v>
      </c>
      <c r="G229" s="327" t="s">
        <v>532</v>
      </c>
      <c r="K229" s="327" t="s">
        <v>532</v>
      </c>
      <c r="L229" s="327" t="s">
        <v>532</v>
      </c>
      <c r="M229" s="327" t="s">
        <v>532</v>
      </c>
      <c r="N229" s="327" t="s">
        <v>532</v>
      </c>
    </row>
    <row r="230" spans="2:14" s="334" customFormat="1" ht="18.75" x14ac:dyDescent="0.3">
      <c r="D230" s="333">
        <f>+D227*$D$220</f>
        <v>0</v>
      </c>
      <c r="E230" s="333">
        <f>+E227*$D$220</f>
        <v>0</v>
      </c>
      <c r="F230" s="333">
        <f>+F227*$D$220</f>
        <v>0</v>
      </c>
      <c r="G230" s="333">
        <f>+G227*$D$220</f>
        <v>0</v>
      </c>
      <c r="K230" s="333">
        <f>+K227*$K$220</f>
        <v>0</v>
      </c>
      <c r="L230" s="333">
        <f>+L227*$K$220</f>
        <v>0</v>
      </c>
      <c r="M230" s="333">
        <f>+M227*$K$220</f>
        <v>0</v>
      </c>
      <c r="N230" s="333">
        <f>+N227*$K$220</f>
        <v>0</v>
      </c>
    </row>
    <row r="231" spans="2:14" x14ac:dyDescent="0.25">
      <c r="D231" s="330" t="s">
        <v>560</v>
      </c>
      <c r="E231" s="77" t="s">
        <v>449</v>
      </c>
      <c r="F231" s="331"/>
      <c r="G231" s="331"/>
      <c r="K231" s="330" t="s">
        <v>560</v>
      </c>
      <c r="L231" s="77" t="s">
        <v>561</v>
      </c>
      <c r="M231" s="331"/>
      <c r="N231" s="331"/>
    </row>
    <row r="236" spans="2:14" x14ac:dyDescent="0.25">
      <c r="B236" s="374" t="s">
        <v>38</v>
      </c>
      <c r="C236" s="375"/>
      <c r="D236" s="305" t="s">
        <v>50</v>
      </c>
      <c r="I236" s="374" t="s">
        <v>580</v>
      </c>
      <c r="J236" s="375"/>
      <c r="K236" s="305" t="s">
        <v>50</v>
      </c>
    </row>
    <row r="237" spans="2:14" x14ac:dyDescent="0.25">
      <c r="B237" s="374"/>
      <c r="C237" s="375"/>
      <c r="I237" s="374"/>
      <c r="J237" s="375"/>
    </row>
    <row r="238" spans="2:14" x14ac:dyDescent="0.25">
      <c r="C238" s="211"/>
      <c r="J238" s="211"/>
    </row>
    <row r="239" spans="2:14" ht="15" customHeight="1" x14ac:dyDescent="0.25">
      <c r="B239" s="368" t="s">
        <v>250</v>
      </c>
      <c r="C239" s="369" t="s">
        <v>18</v>
      </c>
      <c r="D239" s="307"/>
      <c r="I239" s="368" t="s">
        <v>250</v>
      </c>
      <c r="J239" s="369" t="s">
        <v>18</v>
      </c>
      <c r="K239" s="307"/>
    </row>
    <row r="240" spans="2:14" ht="15" customHeight="1" x14ac:dyDescent="0.25">
      <c r="B240" s="368"/>
      <c r="C240" s="369"/>
      <c r="D240" s="370"/>
      <c r="I240" s="368"/>
      <c r="J240" s="369"/>
      <c r="K240" s="370"/>
    </row>
    <row r="241" spans="2:14" x14ac:dyDescent="0.25">
      <c r="B241" s="20" t="s">
        <v>523</v>
      </c>
      <c r="C241" s="308" t="s">
        <v>17</v>
      </c>
      <c r="D241" s="370"/>
      <c r="I241" s="20" t="s">
        <v>523</v>
      </c>
      <c r="J241" s="308" t="s">
        <v>17</v>
      </c>
      <c r="K241" s="370"/>
    </row>
    <row r="242" spans="2:14" x14ac:dyDescent="0.25">
      <c r="B242" s="20"/>
      <c r="C242" s="309"/>
      <c r="D242" s="370"/>
      <c r="I242" s="20"/>
      <c r="J242" s="309"/>
      <c r="K242" s="370"/>
    </row>
    <row r="243" spans="2:14" ht="15" customHeight="1" x14ac:dyDescent="0.25">
      <c r="B243" s="368" t="s">
        <v>100</v>
      </c>
      <c r="C243" s="369" t="s">
        <v>579</v>
      </c>
      <c r="D243" s="310"/>
      <c r="I243" s="368" t="s">
        <v>100</v>
      </c>
      <c r="J243" s="369" t="s">
        <v>581</v>
      </c>
      <c r="K243" s="310"/>
    </row>
    <row r="244" spans="2:14" ht="15" customHeight="1" x14ac:dyDescent="0.25">
      <c r="B244" s="368"/>
      <c r="C244" s="369"/>
      <c r="D244" s="371">
        <f>+Detalle!E49</f>
        <v>134999</v>
      </c>
      <c r="I244" s="368"/>
      <c r="J244" s="369"/>
      <c r="K244" s="371">
        <f>+Detalle!E53</f>
        <v>159999</v>
      </c>
    </row>
    <row r="245" spans="2:14" x14ac:dyDescent="0.25">
      <c r="B245" s="21" t="s">
        <v>25</v>
      </c>
      <c r="C245" s="311" t="s">
        <v>41</v>
      </c>
      <c r="D245" s="371"/>
      <c r="I245" s="21" t="s">
        <v>25</v>
      </c>
      <c r="J245" s="311" t="s">
        <v>41</v>
      </c>
      <c r="K245" s="371"/>
    </row>
    <row r="246" spans="2:14" x14ac:dyDescent="0.25">
      <c r="C246" s="211"/>
      <c r="D246" s="312" t="s">
        <v>526</v>
      </c>
      <c r="J246" s="211"/>
      <c r="K246" s="312" t="s">
        <v>526</v>
      </c>
    </row>
    <row r="247" spans="2:14" ht="15" customHeight="1" x14ac:dyDescent="0.25">
      <c r="B247" s="368" t="s">
        <v>64</v>
      </c>
      <c r="C247" s="369" t="s">
        <v>528</v>
      </c>
      <c r="D247" s="313"/>
      <c r="I247" s="368" t="s">
        <v>64</v>
      </c>
      <c r="J247" s="369" t="s">
        <v>528</v>
      </c>
      <c r="K247" s="313"/>
    </row>
    <row r="248" spans="2:14" ht="15" customHeight="1" x14ac:dyDescent="0.25">
      <c r="B248" s="368"/>
      <c r="C248" s="369"/>
      <c r="D248" s="314" t="s">
        <v>187</v>
      </c>
      <c r="I248" s="368"/>
      <c r="J248" s="369"/>
      <c r="K248" s="314" t="s">
        <v>187</v>
      </c>
    </row>
    <row r="249" spans="2:14" ht="15" customHeight="1" x14ac:dyDescent="0.25">
      <c r="B249" s="21" t="s">
        <v>62</v>
      </c>
      <c r="C249" s="311" t="s">
        <v>529</v>
      </c>
      <c r="D249" s="366">
        <f>+D244/(1+$D251)/(1+$J$2)</f>
        <v>111569.42148760331</v>
      </c>
      <c r="I249" s="21" t="s">
        <v>62</v>
      </c>
      <c r="J249" s="311" t="s">
        <v>529</v>
      </c>
      <c r="K249" s="366">
        <f>+K244/(1+$D251)/(1+$J$2)</f>
        <v>132230.57851239669</v>
      </c>
    </row>
    <row r="250" spans="2:14" ht="15" customHeight="1" x14ac:dyDescent="0.25">
      <c r="C250" s="211"/>
      <c r="D250" s="366"/>
      <c r="J250" s="211"/>
      <c r="K250" s="366"/>
    </row>
    <row r="251" spans="2:14" ht="15" customHeight="1" x14ac:dyDescent="0.25">
      <c r="B251" s="368" t="s">
        <v>530</v>
      </c>
      <c r="C251" s="315" t="s">
        <v>1</v>
      </c>
      <c r="D251" s="316">
        <v>0.21</v>
      </c>
      <c r="I251" s="368" t="s">
        <v>530</v>
      </c>
      <c r="J251" s="315" t="s">
        <v>1</v>
      </c>
      <c r="K251" s="316">
        <v>0.21</v>
      </c>
    </row>
    <row r="252" spans="2:14" ht="15" customHeight="1" x14ac:dyDescent="0.25">
      <c r="B252" s="368"/>
      <c r="C252" s="315" t="s">
        <v>21</v>
      </c>
      <c r="D252" s="78" t="s">
        <v>125</v>
      </c>
      <c r="E252" s="317" t="s">
        <v>148</v>
      </c>
      <c r="F252" s="317" t="s">
        <v>180</v>
      </c>
      <c r="G252" s="317" t="s">
        <v>184</v>
      </c>
      <c r="I252" s="368"/>
      <c r="J252" s="315" t="s">
        <v>21</v>
      </c>
      <c r="K252" s="78" t="s">
        <v>567</v>
      </c>
      <c r="L252" s="317" t="s">
        <v>568</v>
      </c>
      <c r="M252" s="317" t="s">
        <v>569</v>
      </c>
      <c r="N252" s="317" t="s">
        <v>570</v>
      </c>
    </row>
    <row r="253" spans="2:14" x14ac:dyDescent="0.25">
      <c r="B253" s="318" t="str">
        <f>+LEFT(D252,8)</f>
        <v>SM-G780F</v>
      </c>
      <c r="C253" s="319" t="s">
        <v>31</v>
      </c>
      <c r="D253" s="320" t="s">
        <v>155</v>
      </c>
      <c r="E253" s="321" t="s">
        <v>156</v>
      </c>
      <c r="F253" s="321" t="s">
        <v>182</v>
      </c>
      <c r="G253" s="321" t="s">
        <v>183</v>
      </c>
      <c r="I253" s="318" t="str">
        <f>+LEFT(K252,8)</f>
        <v>SM-G781B</v>
      </c>
      <c r="J253" s="319" t="s">
        <v>31</v>
      </c>
      <c r="K253" s="320" t="s">
        <v>571</v>
      </c>
      <c r="L253" s="321" t="s">
        <v>572</v>
      </c>
      <c r="M253" s="321" t="s">
        <v>573</v>
      </c>
      <c r="N253" s="321" t="s">
        <v>574</v>
      </c>
    </row>
    <row r="254" spans="2:14" x14ac:dyDescent="0.25">
      <c r="C254" s="315" t="s">
        <v>4</v>
      </c>
      <c r="D254" s="322" t="s">
        <v>128</v>
      </c>
      <c r="E254" s="323" t="s">
        <v>127</v>
      </c>
      <c r="F254" s="323" t="s">
        <v>129</v>
      </c>
      <c r="G254" s="323" t="s">
        <v>167</v>
      </c>
      <c r="J254" s="315" t="s">
        <v>4</v>
      </c>
      <c r="K254" s="322" t="s">
        <v>575</v>
      </c>
      <c r="L254" s="323" t="s">
        <v>576</v>
      </c>
      <c r="M254" s="323" t="s">
        <v>577</v>
      </c>
      <c r="N254" s="323" t="s">
        <v>578</v>
      </c>
    </row>
    <row r="255" spans="2:14" ht="20.25" x14ac:dyDescent="0.3">
      <c r="B255" s="324" t="s">
        <v>540</v>
      </c>
      <c r="D255" s="325" t="s">
        <v>43</v>
      </c>
      <c r="E255" s="325" t="s">
        <v>43</v>
      </c>
      <c r="F255" s="325" t="s">
        <v>43</v>
      </c>
      <c r="G255" s="325" t="s">
        <v>43</v>
      </c>
      <c r="I255" s="324" t="s">
        <v>540</v>
      </c>
      <c r="K255" s="325" t="s">
        <v>43</v>
      </c>
      <c r="L255" s="325" t="s">
        <v>43</v>
      </c>
      <c r="M255" s="325" t="s">
        <v>43</v>
      </c>
      <c r="N255" s="325" t="s">
        <v>43</v>
      </c>
    </row>
    <row r="256" spans="2:14" ht="15" customHeight="1" x14ac:dyDescent="0.25">
      <c r="D256" s="367">
        <v>0</v>
      </c>
      <c r="E256" s="367">
        <v>0</v>
      </c>
      <c r="F256" s="367">
        <v>0</v>
      </c>
      <c r="G256" s="367">
        <v>0</v>
      </c>
      <c r="K256" s="367">
        <v>0</v>
      </c>
      <c r="L256" s="367">
        <v>0</v>
      </c>
      <c r="M256" s="367">
        <v>0</v>
      </c>
      <c r="N256" s="367">
        <v>0</v>
      </c>
    </row>
    <row r="257" spans="2:14" ht="15" customHeight="1" x14ac:dyDescent="0.25">
      <c r="D257" s="367"/>
      <c r="E257" s="367"/>
      <c r="F257" s="367"/>
      <c r="G257" s="367"/>
      <c r="K257" s="367"/>
      <c r="L257" s="367"/>
      <c r="M257" s="367"/>
      <c r="N257" s="367"/>
    </row>
    <row r="258" spans="2:14" x14ac:dyDescent="0.25">
      <c r="D258" s="327" t="s">
        <v>532</v>
      </c>
      <c r="E258" s="327" t="s">
        <v>532</v>
      </c>
      <c r="F258" s="327" t="s">
        <v>532</v>
      </c>
      <c r="G258" s="327" t="s">
        <v>532</v>
      </c>
      <c r="K258" s="327" t="s">
        <v>532</v>
      </c>
      <c r="L258" s="327" t="s">
        <v>532</v>
      </c>
      <c r="M258" s="327" t="s">
        <v>532</v>
      </c>
      <c r="N258" s="327" t="s">
        <v>532</v>
      </c>
    </row>
    <row r="259" spans="2:14" s="334" customFormat="1" ht="18.75" x14ac:dyDescent="0.3">
      <c r="D259" s="333">
        <f>+D256*$D$249</f>
        <v>0</v>
      </c>
      <c r="E259" s="333">
        <f>+E256*$D$249</f>
        <v>0</v>
      </c>
      <c r="F259" s="333">
        <f>+F256*$D$249</f>
        <v>0</v>
      </c>
      <c r="G259" s="333">
        <f>+G256*$D$249</f>
        <v>0</v>
      </c>
      <c r="K259" s="333">
        <f>+K256*$K$249</f>
        <v>0</v>
      </c>
      <c r="L259" s="333">
        <f>+L256*$K$249</f>
        <v>0</v>
      </c>
      <c r="M259" s="333">
        <f>+M256*$K$249</f>
        <v>0</v>
      </c>
      <c r="N259" s="333">
        <f>+N256*$K$249</f>
        <v>0</v>
      </c>
    </row>
    <row r="260" spans="2:14" x14ac:dyDescent="0.25">
      <c r="D260" s="330" t="s">
        <v>560</v>
      </c>
      <c r="E260" s="77" t="s">
        <v>562</v>
      </c>
      <c r="F260" s="331"/>
      <c r="G260" s="331"/>
      <c r="K260" s="330" t="s">
        <v>560</v>
      </c>
      <c r="L260" s="77" t="s">
        <v>449</v>
      </c>
      <c r="M260" s="331"/>
      <c r="N260" s="331"/>
    </row>
    <row r="264" spans="2:14" x14ac:dyDescent="0.25">
      <c r="B264" s="372" t="s">
        <v>415</v>
      </c>
      <c r="C264" s="373"/>
      <c r="D264" s="305" t="s">
        <v>50</v>
      </c>
    </row>
    <row r="265" spans="2:14" x14ac:dyDescent="0.25">
      <c r="B265" s="372"/>
      <c r="C265" s="373"/>
    </row>
    <row r="266" spans="2:14" x14ac:dyDescent="0.25">
      <c r="C266" s="211"/>
    </row>
    <row r="267" spans="2:14" x14ac:dyDescent="0.25">
      <c r="B267" s="368" t="s">
        <v>250</v>
      </c>
      <c r="C267" s="369" t="s">
        <v>18</v>
      </c>
      <c r="D267" s="307"/>
    </row>
    <row r="268" spans="2:14" x14ac:dyDescent="0.25">
      <c r="B268" s="368"/>
      <c r="C268" s="369"/>
      <c r="D268" s="370"/>
    </row>
    <row r="269" spans="2:14" x14ac:dyDescent="0.25">
      <c r="B269" s="20" t="s">
        <v>523</v>
      </c>
      <c r="C269" s="308" t="s">
        <v>17</v>
      </c>
      <c r="D269" s="370"/>
    </row>
    <row r="270" spans="2:14" x14ac:dyDescent="0.25">
      <c r="B270" s="20"/>
      <c r="C270" s="309"/>
      <c r="D270" s="370"/>
    </row>
    <row r="271" spans="2:14" x14ac:dyDescent="0.25">
      <c r="B271" s="368" t="s">
        <v>100</v>
      </c>
      <c r="C271" s="369" t="s">
        <v>496</v>
      </c>
      <c r="D271" s="310"/>
    </row>
    <row r="272" spans="2:14" x14ac:dyDescent="0.25">
      <c r="B272" s="368"/>
      <c r="C272" s="369"/>
      <c r="D272" s="371">
        <f>+Detalle!E57</f>
        <v>136999</v>
      </c>
    </row>
    <row r="273" spans="2:7" x14ac:dyDescent="0.25">
      <c r="B273" s="21" t="s">
        <v>25</v>
      </c>
      <c r="C273" s="311" t="s">
        <v>41</v>
      </c>
      <c r="D273" s="371"/>
    </row>
    <row r="274" spans="2:7" x14ac:dyDescent="0.25">
      <c r="C274" s="211"/>
      <c r="D274" s="312" t="s">
        <v>526</v>
      </c>
    </row>
    <row r="275" spans="2:7" x14ac:dyDescent="0.25">
      <c r="B275" s="368" t="s">
        <v>63</v>
      </c>
      <c r="C275" s="369" t="s">
        <v>548</v>
      </c>
      <c r="D275" s="313"/>
    </row>
    <row r="276" spans="2:7" x14ac:dyDescent="0.25">
      <c r="B276" s="368"/>
      <c r="C276" s="369"/>
      <c r="D276" s="314" t="s">
        <v>187</v>
      </c>
    </row>
    <row r="277" spans="2:7" ht="15" customHeight="1" x14ac:dyDescent="0.25">
      <c r="B277" s="21" t="s">
        <v>62</v>
      </c>
      <c r="C277" s="311" t="s">
        <v>529</v>
      </c>
      <c r="D277" s="366">
        <f>+D272/(1+$D279)/(1+$J$2)</f>
        <v>113222.31404958678</v>
      </c>
    </row>
    <row r="278" spans="2:7" ht="15" customHeight="1" x14ac:dyDescent="0.25">
      <c r="C278" s="211"/>
      <c r="D278" s="366"/>
    </row>
    <row r="279" spans="2:7" ht="15" customHeight="1" x14ac:dyDescent="0.25">
      <c r="B279" s="368" t="s">
        <v>530</v>
      </c>
      <c r="C279" s="315" t="s">
        <v>1</v>
      </c>
      <c r="D279" s="316">
        <v>0.21</v>
      </c>
    </row>
    <row r="280" spans="2:7" ht="15" customHeight="1" x14ac:dyDescent="0.25">
      <c r="B280" s="368"/>
      <c r="C280" s="315" t="s">
        <v>21</v>
      </c>
      <c r="D280" s="78" t="s">
        <v>416</v>
      </c>
      <c r="E280" s="317" t="s">
        <v>417</v>
      </c>
      <c r="F280" s="317" t="s">
        <v>418</v>
      </c>
      <c r="G280" s="317" t="s">
        <v>419</v>
      </c>
    </row>
    <row r="281" spans="2:7" x14ac:dyDescent="0.25">
      <c r="B281" s="318" t="str">
        <f>+LEFT(D280,8)</f>
        <v>SM-A536E</v>
      </c>
      <c r="C281" s="319" t="s">
        <v>31</v>
      </c>
      <c r="D281" s="320" t="s">
        <v>421</v>
      </c>
      <c r="E281" s="321" t="s">
        <v>422</v>
      </c>
      <c r="F281" s="321" t="s">
        <v>423</v>
      </c>
      <c r="G281" s="321" t="s">
        <v>424</v>
      </c>
    </row>
    <row r="282" spans="2:7" x14ac:dyDescent="0.25">
      <c r="C282" s="315" t="s">
        <v>4</v>
      </c>
      <c r="D282" s="322" t="s">
        <v>48</v>
      </c>
      <c r="E282" s="323" t="s">
        <v>128</v>
      </c>
      <c r="F282" s="323" t="s">
        <v>127</v>
      </c>
      <c r="G282" s="323" t="s">
        <v>420</v>
      </c>
    </row>
    <row r="283" spans="2:7" ht="20.25" x14ac:dyDescent="0.3">
      <c r="B283" s="324" t="s">
        <v>135</v>
      </c>
      <c r="D283" s="325" t="s">
        <v>43</v>
      </c>
      <c r="E283" s="325" t="s">
        <v>43</v>
      </c>
      <c r="F283" s="325" t="s">
        <v>43</v>
      </c>
      <c r="G283" s="325" t="s">
        <v>43</v>
      </c>
    </row>
    <row r="284" spans="2:7" ht="15" customHeight="1" x14ac:dyDescent="0.25">
      <c r="D284" s="367">
        <v>0</v>
      </c>
      <c r="E284" s="367">
        <v>0</v>
      </c>
      <c r="F284" s="367">
        <v>0</v>
      </c>
      <c r="G284" s="367">
        <v>0</v>
      </c>
    </row>
    <row r="285" spans="2:7" ht="15" customHeight="1" x14ac:dyDescent="0.25">
      <c r="D285" s="367"/>
      <c r="E285" s="367"/>
      <c r="F285" s="367"/>
      <c r="G285" s="367"/>
    </row>
    <row r="286" spans="2:7" x14ac:dyDescent="0.25">
      <c r="D286" s="327" t="s">
        <v>532</v>
      </c>
      <c r="E286" s="327" t="s">
        <v>532</v>
      </c>
      <c r="F286" s="327" t="s">
        <v>532</v>
      </c>
      <c r="G286" s="327" t="s">
        <v>532</v>
      </c>
    </row>
    <row r="287" spans="2:7" s="334" customFormat="1" ht="18.75" x14ac:dyDescent="0.3">
      <c r="D287" s="333">
        <f>+D284*$D$277</f>
        <v>0</v>
      </c>
      <c r="E287" s="333">
        <f>+E284*$D$277</f>
        <v>0</v>
      </c>
      <c r="F287" s="333">
        <f>+F284*$D$277</f>
        <v>0</v>
      </c>
      <c r="G287" s="333">
        <f>+G284*$D$277</f>
        <v>0</v>
      </c>
    </row>
    <row r="288" spans="2:7" x14ac:dyDescent="0.25">
      <c r="D288" s="330" t="s">
        <v>560</v>
      </c>
      <c r="E288" s="77" t="s">
        <v>351</v>
      </c>
      <c r="F288" s="331"/>
      <c r="G288" s="331"/>
    </row>
    <row r="292" spans="2:4" ht="15" customHeight="1" x14ac:dyDescent="0.25">
      <c r="B292" s="372" t="s">
        <v>549</v>
      </c>
      <c r="C292" s="373"/>
      <c r="D292" s="305" t="s">
        <v>50</v>
      </c>
    </row>
    <row r="293" spans="2:4" ht="15" customHeight="1" x14ac:dyDescent="0.25">
      <c r="B293" s="372"/>
      <c r="C293" s="373"/>
    </row>
    <row r="294" spans="2:4" x14ac:dyDescent="0.25">
      <c r="C294" s="211"/>
    </row>
    <row r="295" spans="2:4" ht="15" customHeight="1" x14ac:dyDescent="0.25">
      <c r="B295" s="368" t="s">
        <v>256</v>
      </c>
      <c r="C295" s="369" t="s">
        <v>30</v>
      </c>
      <c r="D295" s="307"/>
    </row>
    <row r="296" spans="2:4" ht="15" customHeight="1" x14ac:dyDescent="0.25">
      <c r="B296" s="368"/>
      <c r="C296" s="369"/>
      <c r="D296" s="370"/>
    </row>
    <row r="297" spans="2:4" ht="15" customHeight="1" x14ac:dyDescent="0.25">
      <c r="B297" s="20" t="s">
        <v>523</v>
      </c>
      <c r="C297" s="308" t="s">
        <v>17</v>
      </c>
      <c r="D297" s="370"/>
    </row>
    <row r="298" spans="2:4" ht="15" customHeight="1" x14ac:dyDescent="0.25">
      <c r="B298" s="20"/>
      <c r="C298" s="309"/>
      <c r="D298" s="370"/>
    </row>
    <row r="299" spans="2:4" ht="15" customHeight="1" x14ac:dyDescent="0.25">
      <c r="B299" s="368" t="s">
        <v>100</v>
      </c>
      <c r="C299" s="369" t="s">
        <v>550</v>
      </c>
      <c r="D299" s="310"/>
    </row>
    <row r="300" spans="2:4" ht="15" customHeight="1" x14ac:dyDescent="0.25">
      <c r="B300" s="368"/>
      <c r="C300" s="369"/>
      <c r="D300" s="371">
        <f>+Detalle!E61</f>
        <v>124999</v>
      </c>
    </row>
    <row r="301" spans="2:4" ht="15" customHeight="1" x14ac:dyDescent="0.25">
      <c r="B301" s="21" t="s">
        <v>25</v>
      </c>
      <c r="C301" s="311" t="s">
        <v>41</v>
      </c>
      <c r="D301" s="371"/>
    </row>
    <row r="302" spans="2:4" x14ac:dyDescent="0.25">
      <c r="C302" s="211"/>
      <c r="D302" s="312" t="s">
        <v>526</v>
      </c>
    </row>
    <row r="303" spans="2:4" ht="15" customHeight="1" x14ac:dyDescent="0.25">
      <c r="B303" s="368" t="s">
        <v>64</v>
      </c>
      <c r="C303" s="369" t="s">
        <v>548</v>
      </c>
      <c r="D303" s="313"/>
    </row>
    <row r="304" spans="2:4" ht="15" customHeight="1" x14ac:dyDescent="0.25">
      <c r="B304" s="368"/>
      <c r="C304" s="369"/>
      <c r="D304" s="314" t="s">
        <v>187</v>
      </c>
    </row>
    <row r="305" spans="2:14" ht="15" customHeight="1" x14ac:dyDescent="0.25">
      <c r="B305" s="21" t="s">
        <v>62</v>
      </c>
      <c r="C305" s="311" t="s">
        <v>529</v>
      </c>
      <c r="D305" s="366">
        <f>+D300/(1+$D307)/(1+$J$2)</f>
        <v>103304.95867768595</v>
      </c>
    </row>
    <row r="306" spans="2:14" ht="15" customHeight="1" x14ac:dyDescent="0.25">
      <c r="C306" s="211"/>
      <c r="D306" s="366"/>
    </row>
    <row r="307" spans="2:14" ht="15" customHeight="1" x14ac:dyDescent="0.25">
      <c r="B307" s="368" t="s">
        <v>530</v>
      </c>
      <c r="C307" s="315" t="s">
        <v>1</v>
      </c>
      <c r="D307" s="316">
        <v>0.21</v>
      </c>
    </row>
    <row r="308" spans="2:14" ht="15" customHeight="1" x14ac:dyDescent="0.25">
      <c r="B308" s="368"/>
      <c r="C308" s="315" t="s">
        <v>21</v>
      </c>
      <c r="D308" s="78" t="s">
        <v>280</v>
      </c>
      <c r="E308" s="317" t="s">
        <v>281</v>
      </c>
      <c r="F308" s="317" t="s">
        <v>282</v>
      </c>
      <c r="G308" s="317" t="s">
        <v>283</v>
      </c>
    </row>
    <row r="309" spans="2:14" x14ac:dyDescent="0.25">
      <c r="B309" s="318" t="str">
        <f>+LEFT(D308,8)</f>
        <v>SM-A528B</v>
      </c>
      <c r="C309" s="319" t="s">
        <v>31</v>
      </c>
      <c r="D309" s="320" t="s">
        <v>284</v>
      </c>
      <c r="E309" s="321" t="s">
        <v>285</v>
      </c>
      <c r="F309" s="321" t="s">
        <v>286</v>
      </c>
      <c r="G309" s="321" t="s">
        <v>287</v>
      </c>
    </row>
    <row r="310" spans="2:14" x14ac:dyDescent="0.25">
      <c r="C310" s="315" t="s">
        <v>4</v>
      </c>
      <c r="D310" s="322" t="s">
        <v>48</v>
      </c>
      <c r="E310" s="323" t="s">
        <v>128</v>
      </c>
      <c r="F310" s="323" t="s">
        <v>48</v>
      </c>
      <c r="G310" s="323" t="s">
        <v>128</v>
      </c>
    </row>
    <row r="311" spans="2:14" ht="20.25" x14ac:dyDescent="0.3">
      <c r="B311" s="324" t="s">
        <v>135</v>
      </c>
      <c r="D311" s="325" t="s">
        <v>43</v>
      </c>
      <c r="E311" s="325" t="s">
        <v>43</v>
      </c>
      <c r="F311" s="325" t="s">
        <v>43</v>
      </c>
      <c r="G311" s="325" t="s">
        <v>43</v>
      </c>
    </row>
    <row r="312" spans="2:14" ht="15" customHeight="1" x14ac:dyDescent="0.25">
      <c r="D312" s="367">
        <v>0</v>
      </c>
      <c r="E312" s="367">
        <v>0</v>
      </c>
      <c r="F312" s="367">
        <v>0</v>
      </c>
      <c r="G312" s="367">
        <v>0</v>
      </c>
    </row>
    <row r="313" spans="2:14" ht="15" customHeight="1" x14ac:dyDescent="0.25">
      <c r="D313" s="367"/>
      <c r="E313" s="367"/>
      <c r="F313" s="367"/>
      <c r="G313" s="367"/>
    </row>
    <row r="314" spans="2:14" x14ac:dyDescent="0.25">
      <c r="D314" s="327" t="s">
        <v>532</v>
      </c>
      <c r="E314" s="327" t="s">
        <v>532</v>
      </c>
      <c r="F314" s="327" t="s">
        <v>532</v>
      </c>
      <c r="G314" s="327" t="s">
        <v>532</v>
      </c>
    </row>
    <row r="315" spans="2:14" s="334" customFormat="1" ht="18.75" x14ac:dyDescent="0.3">
      <c r="D315" s="333">
        <f>+D312*$D$305</f>
        <v>0</v>
      </c>
      <c r="E315" s="333">
        <f>+E312*$D$305</f>
        <v>0</v>
      </c>
      <c r="F315" s="333">
        <f>+F312*$D$305</f>
        <v>0</v>
      </c>
      <c r="G315" s="333">
        <f>+G312*$D$305</f>
        <v>0</v>
      </c>
      <c r="I315"/>
      <c r="J315"/>
      <c r="K315"/>
      <c r="L315"/>
      <c r="M315"/>
      <c r="N315"/>
    </row>
    <row r="316" spans="2:14" x14ac:dyDescent="0.25">
      <c r="D316" s="330" t="s">
        <v>560</v>
      </c>
      <c r="E316" s="77" t="s">
        <v>279</v>
      </c>
      <c r="F316" s="77"/>
      <c r="G316" s="77"/>
    </row>
    <row r="319" spans="2:14" ht="15" customHeight="1" x14ac:dyDescent="0.25">
      <c r="B319" s="376" t="s">
        <v>551</v>
      </c>
      <c r="C319" s="377"/>
      <c r="D319" s="305" t="s">
        <v>50</v>
      </c>
    </row>
    <row r="320" spans="2:14" ht="15" customHeight="1" x14ac:dyDescent="0.25">
      <c r="B320" s="376"/>
      <c r="C320" s="377"/>
    </row>
    <row r="321" spans="2:7" x14ac:dyDescent="0.25">
      <c r="C321" s="211"/>
    </row>
    <row r="322" spans="2:7" ht="15" customHeight="1" x14ac:dyDescent="0.25">
      <c r="B322" s="368" t="s">
        <v>140</v>
      </c>
      <c r="C322" s="369" t="s">
        <v>18</v>
      </c>
      <c r="D322" s="307"/>
    </row>
    <row r="323" spans="2:7" ht="15" customHeight="1" x14ac:dyDescent="0.25">
      <c r="B323" s="368"/>
      <c r="C323" s="369"/>
      <c r="D323" s="370"/>
    </row>
    <row r="324" spans="2:7" ht="15" customHeight="1" x14ac:dyDescent="0.25">
      <c r="B324" s="20" t="s">
        <v>523</v>
      </c>
      <c r="C324" s="308" t="s">
        <v>17</v>
      </c>
      <c r="D324" s="370"/>
    </row>
    <row r="325" spans="2:7" ht="15" customHeight="1" x14ac:dyDescent="0.25">
      <c r="B325" s="20"/>
      <c r="C325" s="309"/>
      <c r="D325" s="370"/>
    </row>
    <row r="326" spans="2:7" ht="15" customHeight="1" x14ac:dyDescent="0.25">
      <c r="B326" s="368" t="s">
        <v>100</v>
      </c>
      <c r="C326" s="369" t="s">
        <v>496</v>
      </c>
      <c r="D326" s="310"/>
    </row>
    <row r="327" spans="2:7" ht="15" customHeight="1" x14ac:dyDescent="0.25">
      <c r="B327" s="368"/>
      <c r="C327" s="369"/>
      <c r="D327" s="371">
        <f>+Detalle!E65</f>
        <v>99999</v>
      </c>
    </row>
    <row r="328" spans="2:7" ht="15" customHeight="1" x14ac:dyDescent="0.25">
      <c r="B328" s="21" t="s">
        <v>25</v>
      </c>
      <c r="C328" s="311" t="s">
        <v>41</v>
      </c>
      <c r="D328" s="371"/>
    </row>
    <row r="329" spans="2:7" x14ac:dyDescent="0.25">
      <c r="C329" s="211"/>
      <c r="D329" s="312" t="s">
        <v>526</v>
      </c>
    </row>
    <row r="330" spans="2:7" ht="15" customHeight="1" x14ac:dyDescent="0.25">
      <c r="B330" s="368" t="s">
        <v>63</v>
      </c>
      <c r="C330" s="369" t="s">
        <v>552</v>
      </c>
      <c r="D330" s="313"/>
    </row>
    <row r="331" spans="2:7" ht="15" customHeight="1" x14ac:dyDescent="0.25">
      <c r="B331" s="368"/>
      <c r="C331" s="369"/>
      <c r="D331" s="314" t="s">
        <v>187</v>
      </c>
    </row>
    <row r="332" spans="2:7" ht="15" customHeight="1" x14ac:dyDescent="0.25">
      <c r="B332" s="21" t="s">
        <v>62</v>
      </c>
      <c r="C332" s="311" t="s">
        <v>529</v>
      </c>
      <c r="D332" s="366">
        <f>+D327/(1+$D334)/(1+$J$2)</f>
        <v>82643.801652892565</v>
      </c>
    </row>
    <row r="333" spans="2:7" ht="15" customHeight="1" x14ac:dyDescent="0.25">
      <c r="C333" s="211"/>
      <c r="D333" s="366"/>
    </row>
    <row r="334" spans="2:7" ht="15" customHeight="1" x14ac:dyDescent="0.25">
      <c r="B334" s="368" t="s">
        <v>530</v>
      </c>
      <c r="C334" s="315" t="s">
        <v>1</v>
      </c>
      <c r="D334" s="316">
        <v>0.21</v>
      </c>
    </row>
    <row r="335" spans="2:7" ht="15" customHeight="1" x14ac:dyDescent="0.25">
      <c r="B335" s="368"/>
      <c r="C335" s="315" t="s">
        <v>21</v>
      </c>
      <c r="D335" s="78" t="s">
        <v>487</v>
      </c>
      <c r="E335" s="317" t="s">
        <v>488</v>
      </c>
      <c r="F335" s="317" t="s">
        <v>489</v>
      </c>
      <c r="G335" s="317" t="s">
        <v>490</v>
      </c>
    </row>
    <row r="336" spans="2:7" x14ac:dyDescent="0.25">
      <c r="B336" s="318" t="str">
        <f>+LEFT(D335,8)</f>
        <v>SM-A336M</v>
      </c>
      <c r="C336" s="319" t="s">
        <v>31</v>
      </c>
      <c r="D336" s="320" t="s">
        <v>491</v>
      </c>
      <c r="E336" s="321" t="s">
        <v>492</v>
      </c>
      <c r="F336" s="321" t="s">
        <v>493</v>
      </c>
      <c r="G336" s="321" t="s">
        <v>494</v>
      </c>
    </row>
    <row r="337" spans="2:11" x14ac:dyDescent="0.25">
      <c r="C337" s="315" t="s">
        <v>4</v>
      </c>
      <c r="D337" s="322" t="s">
        <v>48</v>
      </c>
      <c r="E337" s="323" t="s">
        <v>495</v>
      </c>
      <c r="F337" s="323" t="s">
        <v>128</v>
      </c>
      <c r="G337" s="323" t="s">
        <v>127</v>
      </c>
    </row>
    <row r="338" spans="2:11" ht="20.25" x14ac:dyDescent="0.3">
      <c r="B338" s="324" t="s">
        <v>135</v>
      </c>
      <c r="D338" s="325" t="s">
        <v>43</v>
      </c>
      <c r="E338" s="325" t="s">
        <v>43</v>
      </c>
      <c r="F338" s="325" t="s">
        <v>43</v>
      </c>
      <c r="G338" s="325" t="s">
        <v>43</v>
      </c>
    </row>
    <row r="339" spans="2:11" ht="15" customHeight="1" x14ac:dyDescent="0.25">
      <c r="D339" s="367">
        <v>0</v>
      </c>
      <c r="E339" s="367">
        <v>0</v>
      </c>
      <c r="F339" s="367">
        <v>0</v>
      </c>
      <c r="G339" s="367">
        <v>0</v>
      </c>
    </row>
    <row r="340" spans="2:11" ht="15" customHeight="1" x14ac:dyDescent="0.25">
      <c r="D340" s="367"/>
      <c r="E340" s="367"/>
      <c r="F340" s="367"/>
      <c r="G340" s="367"/>
    </row>
    <row r="341" spans="2:11" x14ac:dyDescent="0.25">
      <c r="D341" s="327" t="s">
        <v>532</v>
      </c>
      <c r="E341" s="327" t="s">
        <v>532</v>
      </c>
      <c r="F341" s="327" t="s">
        <v>532</v>
      </c>
      <c r="G341" s="327" t="s">
        <v>532</v>
      </c>
    </row>
    <row r="342" spans="2:11" s="334" customFormat="1" ht="18.75" x14ac:dyDescent="0.3">
      <c r="D342" s="333">
        <f>+D339*$D$332</f>
        <v>0</v>
      </c>
      <c r="E342" s="333">
        <f>+E339*$D$332</f>
        <v>0</v>
      </c>
      <c r="F342" s="333">
        <f>+F339*$D$332</f>
        <v>0</v>
      </c>
      <c r="G342" s="333">
        <f>+G339*$D$332</f>
        <v>0</v>
      </c>
    </row>
    <row r="343" spans="2:11" x14ac:dyDescent="0.25">
      <c r="D343" s="330" t="s">
        <v>560</v>
      </c>
      <c r="E343" s="77" t="s">
        <v>351</v>
      </c>
      <c r="F343" s="331"/>
      <c r="G343" s="331"/>
    </row>
    <row r="348" spans="2:11" x14ac:dyDescent="0.25">
      <c r="B348" s="374" t="s">
        <v>134</v>
      </c>
      <c r="C348" s="375"/>
      <c r="D348" s="329" t="s">
        <v>50</v>
      </c>
      <c r="I348" s="374" t="s">
        <v>507</v>
      </c>
      <c r="J348" s="375"/>
      <c r="K348" s="329" t="s">
        <v>50</v>
      </c>
    </row>
    <row r="349" spans="2:11" x14ac:dyDescent="0.25">
      <c r="B349" s="374"/>
      <c r="C349" s="375"/>
      <c r="I349" s="374"/>
      <c r="J349" s="375"/>
    </row>
    <row r="350" spans="2:11" x14ac:dyDescent="0.25">
      <c r="C350" s="211"/>
      <c r="J350" s="211"/>
    </row>
    <row r="351" spans="2:11" x14ac:dyDescent="0.25">
      <c r="B351" s="368" t="s">
        <v>140</v>
      </c>
      <c r="C351" s="369" t="s">
        <v>30</v>
      </c>
      <c r="D351" s="307"/>
      <c r="I351" s="368" t="s">
        <v>365</v>
      </c>
      <c r="J351" s="369" t="s">
        <v>18</v>
      </c>
      <c r="K351" s="307"/>
    </row>
    <row r="352" spans="2:11" x14ac:dyDescent="0.25">
      <c r="B352" s="368"/>
      <c r="C352" s="369"/>
      <c r="D352" s="370"/>
      <c r="I352" s="368"/>
      <c r="J352" s="369"/>
      <c r="K352" s="370"/>
    </row>
    <row r="353" spans="2:13" x14ac:dyDescent="0.25">
      <c r="B353" s="20" t="s">
        <v>523</v>
      </c>
      <c r="C353" s="308" t="s">
        <v>17</v>
      </c>
      <c r="D353" s="370"/>
      <c r="I353" s="20" t="s">
        <v>523</v>
      </c>
      <c r="J353" s="308" t="s">
        <v>17</v>
      </c>
      <c r="K353" s="370"/>
    </row>
    <row r="354" spans="2:13" x14ac:dyDescent="0.25">
      <c r="B354" s="20"/>
      <c r="C354" s="309"/>
      <c r="D354" s="370"/>
      <c r="I354" s="20"/>
      <c r="J354" s="309"/>
      <c r="K354" s="370"/>
    </row>
    <row r="355" spans="2:13" x14ac:dyDescent="0.25">
      <c r="B355" s="368" t="s">
        <v>32</v>
      </c>
      <c r="C355" s="369" t="s">
        <v>141</v>
      </c>
      <c r="D355" s="310"/>
      <c r="I355" s="368" t="s">
        <v>32</v>
      </c>
      <c r="J355" s="369" t="s">
        <v>496</v>
      </c>
      <c r="K355" s="310"/>
    </row>
    <row r="356" spans="2:13" x14ac:dyDescent="0.25">
      <c r="B356" s="368"/>
      <c r="C356" s="369"/>
      <c r="D356" s="371">
        <f>+Detalle!E69</f>
        <v>75999</v>
      </c>
      <c r="I356" s="368"/>
      <c r="J356" s="369"/>
      <c r="K356" s="371">
        <f>+Detalle!E74</f>
        <v>81999</v>
      </c>
    </row>
    <row r="357" spans="2:13" x14ac:dyDescent="0.25">
      <c r="B357" s="21" t="s">
        <v>25</v>
      </c>
      <c r="C357" s="311" t="s">
        <v>41</v>
      </c>
      <c r="D357" s="371"/>
      <c r="I357" s="21" t="s">
        <v>25</v>
      </c>
      <c r="J357" s="311" t="s">
        <v>41</v>
      </c>
      <c r="K357" s="371"/>
    </row>
    <row r="358" spans="2:13" x14ac:dyDescent="0.25">
      <c r="C358" s="211"/>
      <c r="D358" s="312" t="s">
        <v>526</v>
      </c>
      <c r="J358" s="211"/>
      <c r="K358" s="312" t="s">
        <v>526</v>
      </c>
    </row>
    <row r="359" spans="2:13" x14ac:dyDescent="0.25">
      <c r="B359" s="368" t="s">
        <v>63</v>
      </c>
      <c r="C359" s="369" t="s">
        <v>548</v>
      </c>
      <c r="D359" s="313"/>
      <c r="I359" s="368" t="s">
        <v>63</v>
      </c>
      <c r="J359" s="369" t="s">
        <v>539</v>
      </c>
      <c r="K359" s="313"/>
    </row>
    <row r="360" spans="2:13" x14ac:dyDescent="0.25">
      <c r="B360" s="368"/>
      <c r="C360" s="369"/>
      <c r="D360" s="314" t="s">
        <v>187</v>
      </c>
      <c r="I360" s="368"/>
      <c r="J360" s="369"/>
      <c r="K360" s="314" t="s">
        <v>187</v>
      </c>
    </row>
    <row r="361" spans="2:13" ht="15" customHeight="1" x14ac:dyDescent="0.25">
      <c r="B361" s="21" t="s">
        <v>62</v>
      </c>
      <c r="C361" s="311" t="s">
        <v>529</v>
      </c>
      <c r="D361" s="366">
        <f>+D356/(1+$D363)/(1+$J$4)</f>
        <v>62809.090909090912</v>
      </c>
      <c r="I361" s="21" t="s">
        <v>62</v>
      </c>
      <c r="J361" s="311" t="s">
        <v>529</v>
      </c>
      <c r="K361" s="366">
        <f>+K356/(1+$D363)/(1+$J$4)</f>
        <v>67767.768595041329</v>
      </c>
    </row>
    <row r="362" spans="2:13" ht="15" customHeight="1" x14ac:dyDescent="0.25">
      <c r="C362" s="211"/>
      <c r="D362" s="366"/>
      <c r="J362" s="211"/>
      <c r="K362" s="366"/>
    </row>
    <row r="363" spans="2:13" ht="15" customHeight="1" x14ac:dyDescent="0.25">
      <c r="B363" s="368" t="s">
        <v>530</v>
      </c>
      <c r="C363" s="315" t="s">
        <v>1</v>
      </c>
      <c r="D363" s="316">
        <v>0.21</v>
      </c>
      <c r="I363" s="368" t="s">
        <v>530</v>
      </c>
      <c r="J363" s="315" t="s">
        <v>1</v>
      </c>
      <c r="K363" s="316">
        <v>0.21</v>
      </c>
    </row>
    <row r="364" spans="2:13" ht="15" customHeight="1" x14ac:dyDescent="0.25">
      <c r="B364" s="368"/>
      <c r="C364" s="315" t="s">
        <v>21</v>
      </c>
      <c r="D364" s="78" t="s">
        <v>130</v>
      </c>
      <c r="E364" s="317" t="s">
        <v>131</v>
      </c>
      <c r="F364" s="317" t="s">
        <v>132</v>
      </c>
      <c r="G364" s="317" t="s">
        <v>133</v>
      </c>
      <c r="I364" s="368"/>
      <c r="J364" s="315" t="s">
        <v>21</v>
      </c>
      <c r="K364" s="78" t="s">
        <v>501</v>
      </c>
      <c r="L364" s="317" t="s">
        <v>502</v>
      </c>
      <c r="M364" s="317" t="s">
        <v>503</v>
      </c>
    </row>
    <row r="365" spans="2:13" x14ac:dyDescent="0.25">
      <c r="B365" s="318" t="str">
        <f>+LEFT(D364,8)</f>
        <v>SM-A325M</v>
      </c>
      <c r="C365" s="319" t="s">
        <v>31</v>
      </c>
      <c r="D365" s="320" t="s">
        <v>157</v>
      </c>
      <c r="E365" s="321" t="s">
        <v>158</v>
      </c>
      <c r="F365" s="321" t="s">
        <v>159</v>
      </c>
      <c r="G365" s="321" t="s">
        <v>160</v>
      </c>
      <c r="I365" s="318" t="str">
        <f>+LEFT(K364,8)</f>
        <v>SM-A235M</v>
      </c>
      <c r="J365" s="319" t="s">
        <v>31</v>
      </c>
      <c r="K365" s="320" t="s">
        <v>504</v>
      </c>
      <c r="L365" s="321" t="s">
        <v>505</v>
      </c>
      <c r="M365" s="321" t="s">
        <v>506</v>
      </c>
    </row>
    <row r="366" spans="2:13" x14ac:dyDescent="0.25">
      <c r="C366" s="315" t="s">
        <v>4</v>
      </c>
      <c r="D366" s="322" t="s">
        <v>48</v>
      </c>
      <c r="E366" s="323" t="s">
        <v>127</v>
      </c>
      <c r="F366" s="323" t="s">
        <v>129</v>
      </c>
      <c r="G366" s="323" t="s">
        <v>128</v>
      </c>
      <c r="J366" s="315" t="s">
        <v>4</v>
      </c>
      <c r="K366" s="322" t="s">
        <v>48</v>
      </c>
      <c r="L366" s="323" t="s">
        <v>128</v>
      </c>
      <c r="M366" s="323" t="s">
        <v>127</v>
      </c>
    </row>
    <row r="367" spans="2:13" ht="20.25" x14ac:dyDescent="0.3">
      <c r="D367" s="325" t="s">
        <v>43</v>
      </c>
      <c r="E367" s="325" t="s">
        <v>43</v>
      </c>
      <c r="F367" s="325" t="s">
        <v>43</v>
      </c>
      <c r="G367" s="325" t="s">
        <v>43</v>
      </c>
      <c r="K367" s="325"/>
      <c r="L367" s="325"/>
      <c r="M367" s="325"/>
    </row>
    <row r="368" spans="2:13" ht="15" customHeight="1" x14ac:dyDescent="0.25">
      <c r="D368" s="367">
        <v>0</v>
      </c>
      <c r="E368" s="367">
        <v>0</v>
      </c>
      <c r="F368" s="367">
        <v>0</v>
      </c>
      <c r="G368" s="367">
        <v>0</v>
      </c>
      <c r="K368" s="367">
        <v>0</v>
      </c>
      <c r="L368" s="367">
        <v>0</v>
      </c>
      <c r="M368" s="367">
        <v>0</v>
      </c>
    </row>
    <row r="369" spans="2:14" ht="15" customHeight="1" x14ac:dyDescent="0.25">
      <c r="D369" s="367"/>
      <c r="E369" s="367"/>
      <c r="F369" s="367"/>
      <c r="G369" s="367"/>
      <c r="K369" s="367"/>
      <c r="L369" s="367"/>
      <c r="M369" s="367"/>
    </row>
    <row r="370" spans="2:14" x14ac:dyDescent="0.25">
      <c r="D370" s="327" t="s">
        <v>532</v>
      </c>
      <c r="E370" s="327" t="s">
        <v>532</v>
      </c>
      <c r="F370" s="327" t="s">
        <v>532</v>
      </c>
      <c r="G370" s="327" t="s">
        <v>532</v>
      </c>
      <c r="K370" s="327" t="s">
        <v>532</v>
      </c>
      <c r="L370" s="327" t="s">
        <v>532</v>
      </c>
      <c r="M370" s="327" t="s">
        <v>532</v>
      </c>
    </row>
    <row r="371" spans="2:14" s="334" customFormat="1" ht="18.75" x14ac:dyDescent="0.3">
      <c r="D371" s="333">
        <f>+D368*$D$361</f>
        <v>0</v>
      </c>
      <c r="E371" s="333">
        <f>+E368*$D$361</f>
        <v>0</v>
      </c>
      <c r="F371" s="333">
        <f>+F368*$D$361</f>
        <v>0</v>
      </c>
      <c r="G371" s="333">
        <f>+G368*$D$361</f>
        <v>0</v>
      </c>
      <c r="K371" s="333">
        <f>+K368*$K$361</f>
        <v>0</v>
      </c>
      <c r="L371" s="333">
        <f>+L368*$K$361</f>
        <v>0</v>
      </c>
      <c r="M371" s="333">
        <f>+M368*$K$361</f>
        <v>0</v>
      </c>
    </row>
    <row r="372" spans="2:14" x14ac:dyDescent="0.25">
      <c r="D372" s="330" t="s">
        <v>560</v>
      </c>
      <c r="E372" s="77" t="s">
        <v>449</v>
      </c>
      <c r="F372" s="331"/>
      <c r="G372" s="331"/>
      <c r="K372" s="330" t="s">
        <v>560</v>
      </c>
      <c r="L372" s="77" t="s">
        <v>351</v>
      </c>
      <c r="M372" s="331"/>
      <c r="N372" s="331"/>
    </row>
    <row r="375" spans="2:14" x14ac:dyDescent="0.25">
      <c r="B375" s="372" t="s">
        <v>429</v>
      </c>
      <c r="C375" s="373"/>
      <c r="D375" s="329" t="s">
        <v>50</v>
      </c>
      <c r="I375" s="372" t="s">
        <v>218</v>
      </c>
      <c r="J375" s="373"/>
      <c r="K375" s="329" t="s">
        <v>50</v>
      </c>
    </row>
    <row r="376" spans="2:14" ht="15" customHeight="1" x14ac:dyDescent="0.25">
      <c r="B376" s="372"/>
      <c r="C376" s="373"/>
      <c r="I376" s="372"/>
      <c r="J376" s="373"/>
    </row>
    <row r="377" spans="2:14" ht="15" customHeight="1" x14ac:dyDescent="0.25">
      <c r="C377" s="211"/>
      <c r="J377" s="211"/>
    </row>
    <row r="378" spans="2:14" x14ac:dyDescent="0.25">
      <c r="B378" s="368" t="s">
        <v>365</v>
      </c>
      <c r="C378" s="369" t="s">
        <v>30</v>
      </c>
      <c r="D378" s="307"/>
      <c r="I378" s="368" t="s">
        <v>140</v>
      </c>
      <c r="J378" s="369" t="s">
        <v>18</v>
      </c>
      <c r="K378" s="307"/>
    </row>
    <row r="379" spans="2:14" ht="15" customHeight="1" x14ac:dyDescent="0.25">
      <c r="B379" s="368"/>
      <c r="C379" s="369"/>
      <c r="D379" s="370"/>
      <c r="I379" s="368"/>
      <c r="J379" s="369"/>
      <c r="K379" s="370"/>
    </row>
    <row r="380" spans="2:14" ht="15" customHeight="1" x14ac:dyDescent="0.25">
      <c r="B380" s="20" t="s">
        <v>523</v>
      </c>
      <c r="C380" s="308" t="s">
        <v>17</v>
      </c>
      <c r="D380" s="370"/>
      <c r="I380" s="20" t="s">
        <v>523</v>
      </c>
      <c r="J380" s="308" t="s">
        <v>17</v>
      </c>
      <c r="K380" s="370"/>
    </row>
    <row r="381" spans="2:14" ht="15" customHeight="1" x14ac:dyDescent="0.25">
      <c r="B381" s="20"/>
      <c r="C381" s="309"/>
      <c r="D381" s="370"/>
      <c r="I381" s="20"/>
      <c r="J381" s="309"/>
      <c r="K381" s="370"/>
    </row>
    <row r="382" spans="2:14" ht="15" customHeight="1" x14ac:dyDescent="0.25">
      <c r="B382" s="368" t="s">
        <v>32</v>
      </c>
      <c r="C382" s="369" t="s">
        <v>553</v>
      </c>
      <c r="D382" s="310"/>
      <c r="I382" s="368" t="s">
        <v>32</v>
      </c>
      <c r="J382" s="369" t="s">
        <v>141</v>
      </c>
      <c r="K382" s="310"/>
    </row>
    <row r="383" spans="2:14" ht="15" customHeight="1" x14ac:dyDescent="0.25">
      <c r="B383" s="368"/>
      <c r="C383" s="369"/>
      <c r="D383" s="371">
        <f>+Detalle!E77</f>
        <v>74999</v>
      </c>
      <c r="I383" s="368"/>
      <c r="J383" s="369"/>
      <c r="K383" s="371">
        <f>+Detalle!E79</f>
        <v>64999</v>
      </c>
    </row>
    <row r="384" spans="2:14" ht="15" customHeight="1" x14ac:dyDescent="0.25">
      <c r="B384" s="21" t="s">
        <v>25</v>
      </c>
      <c r="C384" s="311" t="s">
        <v>41</v>
      </c>
      <c r="D384" s="371"/>
      <c r="I384" s="21" t="s">
        <v>25</v>
      </c>
      <c r="J384" s="311" t="s">
        <v>41</v>
      </c>
      <c r="K384" s="371"/>
    </row>
    <row r="385" spans="2:14" ht="15" customHeight="1" x14ac:dyDescent="0.25">
      <c r="C385" s="211"/>
      <c r="D385" s="312" t="s">
        <v>526</v>
      </c>
      <c r="J385" s="211"/>
      <c r="K385" s="312" t="s">
        <v>526</v>
      </c>
    </row>
    <row r="386" spans="2:14" x14ac:dyDescent="0.25">
      <c r="B386" s="368" t="s">
        <v>63</v>
      </c>
      <c r="C386" s="369" t="s">
        <v>552</v>
      </c>
      <c r="D386" s="313"/>
      <c r="I386" s="368" t="s">
        <v>63</v>
      </c>
      <c r="J386" s="369" t="s">
        <v>552</v>
      </c>
      <c r="K386" s="313"/>
    </row>
    <row r="387" spans="2:14" ht="15" customHeight="1" x14ac:dyDescent="0.25">
      <c r="B387" s="368"/>
      <c r="C387" s="369"/>
      <c r="D387" s="314" t="s">
        <v>187</v>
      </c>
      <c r="I387" s="368"/>
      <c r="J387" s="369"/>
      <c r="K387" s="314" t="s">
        <v>187</v>
      </c>
    </row>
    <row r="388" spans="2:14" ht="15" customHeight="1" x14ac:dyDescent="0.25">
      <c r="B388" s="21" t="s">
        <v>62</v>
      </c>
      <c r="C388" s="311" t="s">
        <v>529</v>
      </c>
      <c r="D388" s="366">
        <f>+D383/(1+$D390)/(1+$J$4)</f>
        <v>61982.644628099173</v>
      </c>
      <c r="I388" s="21" t="s">
        <v>62</v>
      </c>
      <c r="J388" s="311" t="s">
        <v>529</v>
      </c>
      <c r="K388" s="366">
        <f>+K383/(1+$D390)/(1+$J$4)</f>
        <v>53718.181818181816</v>
      </c>
    </row>
    <row r="389" spans="2:14" ht="15" customHeight="1" x14ac:dyDescent="0.25">
      <c r="C389" s="211"/>
      <c r="D389" s="366"/>
      <c r="J389" s="211"/>
      <c r="K389" s="366"/>
    </row>
    <row r="390" spans="2:14" ht="15" customHeight="1" x14ac:dyDescent="0.25">
      <c r="B390" s="368" t="s">
        <v>530</v>
      </c>
      <c r="C390" s="315" t="s">
        <v>1</v>
      </c>
      <c r="D390" s="316">
        <v>0.21</v>
      </c>
      <c r="I390" s="368" t="s">
        <v>530</v>
      </c>
      <c r="J390" s="315" t="s">
        <v>1</v>
      </c>
      <c r="K390" s="316">
        <v>0.21</v>
      </c>
    </row>
    <row r="391" spans="2:14" ht="15" customHeight="1" x14ac:dyDescent="0.25">
      <c r="B391" s="368"/>
      <c r="C391" s="315" t="s">
        <v>21</v>
      </c>
      <c r="D391" s="78" t="s">
        <v>430</v>
      </c>
      <c r="E391" s="317" t="s">
        <v>431</v>
      </c>
      <c r="I391" s="368"/>
      <c r="J391" s="315" t="s">
        <v>21</v>
      </c>
      <c r="K391" s="78" t="s">
        <v>219</v>
      </c>
      <c r="L391" s="317" t="s">
        <v>220</v>
      </c>
      <c r="M391" s="317" t="s">
        <v>221</v>
      </c>
    </row>
    <row r="392" spans="2:14" ht="15" customHeight="1" x14ac:dyDescent="0.25">
      <c r="B392" s="318" t="str">
        <f>+LEFT(D391,8)</f>
        <v>SM-A226B</v>
      </c>
      <c r="C392" s="319" t="s">
        <v>31</v>
      </c>
      <c r="D392" s="320" t="s">
        <v>434</v>
      </c>
      <c r="E392" s="321" t="s">
        <v>435</v>
      </c>
      <c r="I392" s="318" t="str">
        <f>+LEFT(K391,8)</f>
        <v>SM-A225M</v>
      </c>
      <c r="J392" s="319" t="s">
        <v>31</v>
      </c>
      <c r="K392" s="320" t="s">
        <v>222</v>
      </c>
      <c r="L392" s="321" t="s">
        <v>223</v>
      </c>
      <c r="M392" s="321" t="s">
        <v>224</v>
      </c>
    </row>
    <row r="393" spans="2:14" x14ac:dyDescent="0.25">
      <c r="C393" s="315" t="s">
        <v>4</v>
      </c>
      <c r="D393" s="322" t="s">
        <v>164</v>
      </c>
      <c r="E393" s="323" t="s">
        <v>128</v>
      </c>
      <c r="J393" s="315" t="s">
        <v>4</v>
      </c>
      <c r="K393" s="322" t="s">
        <v>48</v>
      </c>
      <c r="L393" s="323" t="s">
        <v>128</v>
      </c>
      <c r="M393" s="323" t="s">
        <v>225</v>
      </c>
    </row>
    <row r="394" spans="2:14" ht="20.25" x14ac:dyDescent="0.3">
      <c r="D394" s="325" t="s">
        <v>43</v>
      </c>
      <c r="E394" s="325" t="s">
        <v>43</v>
      </c>
      <c r="K394" s="325"/>
      <c r="L394" s="325"/>
      <c r="M394" s="325"/>
    </row>
    <row r="395" spans="2:14" ht="15" customHeight="1" x14ac:dyDescent="0.25">
      <c r="D395" s="367">
        <v>0</v>
      </c>
      <c r="E395" s="367">
        <v>0</v>
      </c>
      <c r="K395" s="367">
        <v>0</v>
      </c>
      <c r="L395" s="367">
        <v>0</v>
      </c>
      <c r="M395" s="367">
        <v>0</v>
      </c>
    </row>
    <row r="396" spans="2:14" ht="15" customHeight="1" x14ac:dyDescent="0.25">
      <c r="D396" s="367"/>
      <c r="E396" s="367"/>
      <c r="K396" s="367"/>
      <c r="L396" s="367"/>
      <c r="M396" s="367"/>
    </row>
    <row r="397" spans="2:14" ht="15" customHeight="1" x14ac:dyDescent="0.25">
      <c r="D397" s="327" t="s">
        <v>532</v>
      </c>
      <c r="E397" s="327" t="s">
        <v>532</v>
      </c>
      <c r="K397" s="327" t="s">
        <v>532</v>
      </c>
      <c r="L397" s="327" t="s">
        <v>532</v>
      </c>
      <c r="M397" s="327" t="s">
        <v>532</v>
      </c>
    </row>
    <row r="398" spans="2:14" s="334" customFormat="1" ht="18.75" x14ac:dyDescent="0.3">
      <c r="D398" s="333">
        <f>+D395*$D$388</f>
        <v>0</v>
      </c>
      <c r="E398" s="333">
        <f>+E395*$D$388</f>
        <v>0</v>
      </c>
      <c r="K398" s="333">
        <f>+K395*$K$388</f>
        <v>0</v>
      </c>
      <c r="L398" s="333">
        <f>+L395*$K$388</f>
        <v>0</v>
      </c>
      <c r="M398" s="333">
        <f>+M395*$K$388</f>
        <v>0</v>
      </c>
    </row>
    <row r="399" spans="2:14" x14ac:dyDescent="0.25">
      <c r="D399" s="330" t="s">
        <v>560</v>
      </c>
      <c r="E399" s="77" t="s">
        <v>449</v>
      </c>
      <c r="F399" s="331"/>
      <c r="K399" s="330" t="s">
        <v>560</v>
      </c>
      <c r="L399" s="77" t="s">
        <v>562</v>
      </c>
      <c r="M399" s="331"/>
      <c r="N399" s="331"/>
    </row>
    <row r="404" spans="2:11" ht="15" customHeight="1" x14ac:dyDescent="0.25">
      <c r="B404" s="372" t="s">
        <v>471</v>
      </c>
      <c r="C404" s="373"/>
      <c r="D404" s="329" t="s">
        <v>50</v>
      </c>
      <c r="I404" s="372" t="s">
        <v>472</v>
      </c>
      <c r="J404" s="373"/>
      <c r="K404" s="329" t="s">
        <v>50</v>
      </c>
    </row>
    <row r="405" spans="2:11" ht="15" customHeight="1" x14ac:dyDescent="0.25">
      <c r="B405" s="372"/>
      <c r="C405" s="373"/>
      <c r="I405" s="372"/>
      <c r="J405" s="373"/>
    </row>
    <row r="406" spans="2:11" x14ac:dyDescent="0.25">
      <c r="C406" s="211"/>
      <c r="J406" s="211"/>
    </row>
    <row r="407" spans="2:11" ht="15" customHeight="1" x14ac:dyDescent="0.25">
      <c r="B407" s="368" t="s">
        <v>365</v>
      </c>
      <c r="C407" s="369" t="s">
        <v>20</v>
      </c>
      <c r="D407" s="307"/>
      <c r="I407" s="368" t="s">
        <v>365</v>
      </c>
      <c r="J407" s="369" t="s">
        <v>18</v>
      </c>
      <c r="K407" s="307"/>
    </row>
    <row r="408" spans="2:11" ht="15" customHeight="1" x14ac:dyDescent="0.25">
      <c r="B408" s="368"/>
      <c r="C408" s="369"/>
      <c r="D408" s="370"/>
      <c r="I408" s="368"/>
      <c r="J408" s="369"/>
      <c r="K408" s="370"/>
    </row>
    <row r="409" spans="2:11" x14ac:dyDescent="0.25">
      <c r="B409" s="20" t="s">
        <v>523</v>
      </c>
      <c r="C409" s="308" t="s">
        <v>17</v>
      </c>
      <c r="D409" s="370"/>
      <c r="I409" s="20" t="s">
        <v>523</v>
      </c>
      <c r="J409" s="308" t="s">
        <v>17</v>
      </c>
      <c r="K409" s="370"/>
    </row>
    <row r="410" spans="2:11" x14ac:dyDescent="0.25">
      <c r="B410" s="20"/>
      <c r="C410" s="309"/>
      <c r="D410" s="370"/>
      <c r="I410" s="20"/>
      <c r="J410" s="309"/>
      <c r="K410" s="370"/>
    </row>
    <row r="411" spans="2:11" ht="15" customHeight="1" x14ac:dyDescent="0.25">
      <c r="B411" s="368" t="s">
        <v>32</v>
      </c>
      <c r="C411" s="369" t="s">
        <v>554</v>
      </c>
      <c r="D411" s="310"/>
      <c r="I411" s="368" t="s">
        <v>32</v>
      </c>
      <c r="J411" s="369" t="s">
        <v>554</v>
      </c>
      <c r="K411" s="310"/>
    </row>
    <row r="412" spans="2:11" ht="15" customHeight="1" x14ac:dyDescent="0.25">
      <c r="B412" s="368"/>
      <c r="C412" s="369"/>
      <c r="D412" s="371">
        <f>+Detalle!E83</f>
        <v>60999</v>
      </c>
      <c r="I412" s="368"/>
      <c r="J412" s="369"/>
      <c r="K412" s="371">
        <f>+Detalle!E82</f>
        <v>67999</v>
      </c>
    </row>
    <row r="413" spans="2:11" x14ac:dyDescent="0.25">
      <c r="B413" s="21" t="s">
        <v>25</v>
      </c>
      <c r="C413" s="311" t="s">
        <v>41</v>
      </c>
      <c r="D413" s="371"/>
      <c r="I413" s="21" t="s">
        <v>25</v>
      </c>
      <c r="J413" s="311" t="s">
        <v>41</v>
      </c>
      <c r="K413" s="371"/>
    </row>
    <row r="414" spans="2:11" x14ac:dyDescent="0.25">
      <c r="C414" s="211"/>
      <c r="D414" s="312" t="s">
        <v>526</v>
      </c>
      <c r="J414" s="211"/>
      <c r="K414" s="312" t="s">
        <v>526</v>
      </c>
    </row>
    <row r="415" spans="2:11" ht="15" customHeight="1" x14ac:dyDescent="0.25">
      <c r="B415" s="368" t="s">
        <v>63</v>
      </c>
      <c r="C415" s="369" t="s">
        <v>539</v>
      </c>
      <c r="D415" s="313"/>
      <c r="I415" s="368" t="s">
        <v>63</v>
      </c>
      <c r="J415" s="369" t="s">
        <v>539</v>
      </c>
      <c r="K415" s="313"/>
    </row>
    <row r="416" spans="2:11" ht="15" customHeight="1" x14ac:dyDescent="0.25">
      <c r="B416" s="368"/>
      <c r="C416" s="369"/>
      <c r="D416" s="314" t="s">
        <v>187</v>
      </c>
      <c r="I416" s="368"/>
      <c r="J416" s="369"/>
      <c r="K416" s="314" t="s">
        <v>187</v>
      </c>
    </row>
    <row r="417" spans="2:13" ht="15" customHeight="1" x14ac:dyDescent="0.25">
      <c r="B417" s="21" t="s">
        <v>62</v>
      </c>
      <c r="C417" s="311" t="s">
        <v>529</v>
      </c>
      <c r="D417" s="366">
        <f>+D412/(1+$D419)/(1+$J$4)</f>
        <v>50412.396694214876</v>
      </c>
      <c r="I417" s="21" t="s">
        <v>62</v>
      </c>
      <c r="J417" s="311" t="s">
        <v>529</v>
      </c>
      <c r="K417" s="366">
        <f>+K412/(1+$D419)/(1+$J$4)</f>
        <v>56197.520661157025</v>
      </c>
    </row>
    <row r="418" spans="2:13" ht="15" customHeight="1" x14ac:dyDescent="0.25">
      <c r="C418" s="211"/>
      <c r="D418" s="366"/>
      <c r="J418" s="211"/>
      <c r="K418" s="366"/>
    </row>
    <row r="419" spans="2:13" x14ac:dyDescent="0.25">
      <c r="C419" s="315" t="s">
        <v>1</v>
      </c>
      <c r="D419" s="316">
        <v>0.21</v>
      </c>
      <c r="J419" s="315" t="s">
        <v>1</v>
      </c>
      <c r="K419" s="316">
        <v>0.21</v>
      </c>
    </row>
    <row r="420" spans="2:13" x14ac:dyDescent="0.25">
      <c r="C420" s="315" t="s">
        <v>21</v>
      </c>
      <c r="D420" s="78" t="s">
        <v>473</v>
      </c>
      <c r="E420" s="317" t="s">
        <v>474</v>
      </c>
      <c r="F420" s="317" t="s">
        <v>475</v>
      </c>
      <c r="J420" s="315" t="s">
        <v>21</v>
      </c>
      <c r="K420" s="78" t="s">
        <v>479</v>
      </c>
    </row>
    <row r="421" spans="2:13" x14ac:dyDescent="0.25">
      <c r="B421" s="318" t="str">
        <f>+LEFT(D420,8)</f>
        <v>SM-A135M</v>
      </c>
      <c r="C421" s="319" t="s">
        <v>31</v>
      </c>
      <c r="D421" s="320" t="s">
        <v>476</v>
      </c>
      <c r="E421" s="321" t="s">
        <v>477</v>
      </c>
      <c r="F421" s="321" t="s">
        <v>478</v>
      </c>
      <c r="I421" s="318" t="str">
        <f>+LEFT(K420,8)</f>
        <v>SM-A135M</v>
      </c>
      <c r="J421" s="319" t="s">
        <v>31</v>
      </c>
      <c r="K421" s="320" t="s">
        <v>480</v>
      </c>
    </row>
    <row r="422" spans="2:13" x14ac:dyDescent="0.25">
      <c r="C422" s="315" t="s">
        <v>4</v>
      </c>
      <c r="D422" s="322" t="s">
        <v>48</v>
      </c>
      <c r="E422" s="323" t="s">
        <v>165</v>
      </c>
      <c r="F422" s="323" t="s">
        <v>128</v>
      </c>
      <c r="J422" s="315" t="s">
        <v>4</v>
      </c>
      <c r="K422" s="322" t="s">
        <v>48</v>
      </c>
    </row>
    <row r="423" spans="2:13" ht="20.25" x14ac:dyDescent="0.3">
      <c r="D423" s="325" t="s">
        <v>43</v>
      </c>
      <c r="E423" s="325" t="s">
        <v>43</v>
      </c>
      <c r="F423" s="325" t="s">
        <v>43</v>
      </c>
      <c r="K423" s="325"/>
    </row>
    <row r="424" spans="2:13" ht="15" customHeight="1" x14ac:dyDescent="0.25">
      <c r="D424" s="367">
        <v>0</v>
      </c>
      <c r="E424" s="367">
        <v>0</v>
      </c>
      <c r="F424" s="367">
        <v>0</v>
      </c>
      <c r="K424" s="367">
        <v>0</v>
      </c>
    </row>
    <row r="425" spans="2:13" ht="15" customHeight="1" x14ac:dyDescent="0.25">
      <c r="D425" s="367"/>
      <c r="E425" s="367"/>
      <c r="F425" s="367"/>
      <c r="K425" s="367"/>
    </row>
    <row r="426" spans="2:13" x14ac:dyDescent="0.25">
      <c r="D426" s="327" t="s">
        <v>532</v>
      </c>
      <c r="E426" s="327" t="s">
        <v>532</v>
      </c>
      <c r="F426" s="327" t="s">
        <v>532</v>
      </c>
      <c r="K426" s="327" t="s">
        <v>532</v>
      </c>
    </row>
    <row r="427" spans="2:13" s="334" customFormat="1" ht="18.75" x14ac:dyDescent="0.3">
      <c r="D427" s="333">
        <f>+D424*$D$417</f>
        <v>0</v>
      </c>
      <c r="E427" s="333">
        <f>+E424*$D$417</f>
        <v>0</v>
      </c>
      <c r="F427" s="333">
        <f>+F424*$D$417</f>
        <v>0</v>
      </c>
      <c r="K427" s="333">
        <f>+K424*$K$417</f>
        <v>0</v>
      </c>
    </row>
    <row r="428" spans="2:13" x14ac:dyDescent="0.25">
      <c r="C428" s="330" t="s">
        <v>560</v>
      </c>
      <c r="D428" s="77" t="s">
        <v>329</v>
      </c>
      <c r="E428" s="331"/>
      <c r="F428" s="331"/>
      <c r="J428" s="330" t="s">
        <v>560</v>
      </c>
      <c r="K428" s="77" t="s">
        <v>449</v>
      </c>
      <c r="L428" s="331"/>
      <c r="M428" s="331"/>
    </row>
    <row r="431" spans="2:13" ht="15" customHeight="1" x14ac:dyDescent="0.25"/>
    <row r="432" spans="2:13" ht="15" customHeight="1" x14ac:dyDescent="0.25">
      <c r="B432" s="372" t="s">
        <v>680</v>
      </c>
      <c r="C432" s="373"/>
      <c r="D432" s="329" t="s">
        <v>50</v>
      </c>
    </row>
    <row r="433" spans="2:5" x14ac:dyDescent="0.25">
      <c r="B433" s="372"/>
      <c r="C433" s="373"/>
    </row>
    <row r="434" spans="2:5" ht="15" customHeight="1" x14ac:dyDescent="0.25">
      <c r="C434" s="211"/>
    </row>
    <row r="435" spans="2:5" ht="15" customHeight="1" x14ac:dyDescent="0.25">
      <c r="B435" s="368" t="s">
        <v>365</v>
      </c>
      <c r="C435" s="369" t="s">
        <v>18</v>
      </c>
      <c r="D435" s="307"/>
    </row>
    <row r="436" spans="2:5" ht="15" customHeight="1" x14ac:dyDescent="0.25">
      <c r="B436" s="368"/>
      <c r="C436" s="369"/>
      <c r="D436" s="370"/>
    </row>
    <row r="437" spans="2:5" ht="15" customHeight="1" x14ac:dyDescent="0.25">
      <c r="B437" s="20" t="s">
        <v>523</v>
      </c>
      <c r="C437" s="308" t="s">
        <v>17</v>
      </c>
      <c r="D437" s="370"/>
    </row>
    <row r="438" spans="2:5" ht="15" customHeight="1" x14ac:dyDescent="0.25">
      <c r="B438" s="20"/>
      <c r="C438" s="309"/>
      <c r="D438" s="370"/>
    </row>
    <row r="439" spans="2:5" ht="15" customHeight="1" x14ac:dyDescent="0.25">
      <c r="B439" s="368" t="s">
        <v>32</v>
      </c>
      <c r="C439" s="369" t="s">
        <v>554</v>
      </c>
      <c r="D439" s="310"/>
    </row>
    <row r="440" spans="2:5" ht="15" customHeight="1" x14ac:dyDescent="0.25">
      <c r="B440" s="368"/>
      <c r="C440" s="369"/>
      <c r="D440" s="371">
        <f>+Detalle!E86</f>
        <v>72999</v>
      </c>
    </row>
    <row r="441" spans="2:5" x14ac:dyDescent="0.25">
      <c r="B441" s="21" t="s">
        <v>25</v>
      </c>
      <c r="C441" s="311" t="s">
        <v>41</v>
      </c>
      <c r="D441" s="371"/>
    </row>
    <row r="442" spans="2:5" ht="15" customHeight="1" x14ac:dyDescent="0.25">
      <c r="C442" s="211"/>
      <c r="D442" s="312" t="s">
        <v>526</v>
      </c>
    </row>
    <row r="443" spans="2:5" ht="15" customHeight="1" x14ac:dyDescent="0.25">
      <c r="B443" s="368" t="s">
        <v>63</v>
      </c>
      <c r="C443" s="369" t="s">
        <v>539</v>
      </c>
      <c r="D443" s="313"/>
    </row>
    <row r="444" spans="2:5" ht="15" customHeight="1" x14ac:dyDescent="0.25">
      <c r="B444" s="368"/>
      <c r="C444" s="369"/>
      <c r="D444" s="314" t="s">
        <v>187</v>
      </c>
    </row>
    <row r="445" spans="2:5" ht="15" customHeight="1" x14ac:dyDescent="0.25">
      <c r="B445" s="21" t="s">
        <v>62</v>
      </c>
      <c r="C445" s="311" t="s">
        <v>529</v>
      </c>
      <c r="D445" s="366">
        <f>+D440/(1+$D447)/(1+$J$4)</f>
        <v>60329.752066115703</v>
      </c>
    </row>
    <row r="446" spans="2:5" x14ac:dyDescent="0.25">
      <c r="C446" s="211"/>
      <c r="D446" s="366"/>
    </row>
    <row r="447" spans="2:5" x14ac:dyDescent="0.25">
      <c r="C447" s="315" t="s">
        <v>1</v>
      </c>
      <c r="D447" s="316">
        <v>0.21</v>
      </c>
    </row>
    <row r="448" spans="2:5" x14ac:dyDescent="0.25">
      <c r="C448" s="315" t="s">
        <v>21</v>
      </c>
      <c r="D448" s="78" t="s">
        <v>677</v>
      </c>
      <c r="E448" s="317" t="s">
        <v>678</v>
      </c>
    </row>
    <row r="449" spans="2:11" x14ac:dyDescent="0.25">
      <c r="B449" s="318" t="str">
        <f>+LEFT(D448,8)</f>
        <v>SM-M135M</v>
      </c>
      <c r="C449" s="319" t="s">
        <v>31</v>
      </c>
      <c r="D449" s="320" t="s">
        <v>675</v>
      </c>
      <c r="E449" s="321" t="s">
        <v>676</v>
      </c>
    </row>
    <row r="450" spans="2:11" x14ac:dyDescent="0.25">
      <c r="C450" s="315" t="s">
        <v>4</v>
      </c>
      <c r="D450" s="322" t="s">
        <v>679</v>
      </c>
      <c r="E450" s="323" t="s">
        <v>165</v>
      </c>
    </row>
    <row r="451" spans="2:11" ht="15" customHeight="1" x14ac:dyDescent="0.3">
      <c r="D451" s="325" t="s">
        <v>43</v>
      </c>
      <c r="E451" s="325" t="s">
        <v>43</v>
      </c>
    </row>
    <row r="452" spans="2:11" ht="15" customHeight="1" x14ac:dyDescent="0.25">
      <c r="D452" s="367">
        <v>0</v>
      </c>
      <c r="E452" s="367">
        <v>0</v>
      </c>
    </row>
    <row r="453" spans="2:11" ht="15" customHeight="1" x14ac:dyDescent="0.25">
      <c r="D453" s="367"/>
      <c r="E453" s="367"/>
    </row>
    <row r="454" spans="2:11" x14ac:dyDescent="0.25">
      <c r="D454" s="327" t="s">
        <v>532</v>
      </c>
      <c r="E454" s="327" t="s">
        <v>532</v>
      </c>
    </row>
    <row r="455" spans="2:11" ht="18.75" x14ac:dyDescent="0.3">
      <c r="B455" s="334"/>
      <c r="C455" s="334"/>
      <c r="D455" s="333">
        <f>+D452*$D$445</f>
        <v>0</v>
      </c>
      <c r="E455" s="333">
        <f>+E452*$D$445</f>
        <v>0</v>
      </c>
      <c r="G455" s="334"/>
    </row>
    <row r="456" spans="2:11" x14ac:dyDescent="0.25">
      <c r="C456" s="330" t="s">
        <v>560</v>
      </c>
      <c r="D456" s="77" t="s">
        <v>449</v>
      </c>
      <c r="E456" s="331"/>
      <c r="F456" s="331"/>
    </row>
    <row r="462" spans="2:11" x14ac:dyDescent="0.25">
      <c r="B462" s="372" t="s">
        <v>511</v>
      </c>
      <c r="C462" s="373"/>
      <c r="D462" s="329" t="s">
        <v>50</v>
      </c>
      <c r="I462" s="372" t="s">
        <v>170</v>
      </c>
      <c r="J462" s="373"/>
      <c r="K462" s="329" t="s">
        <v>50</v>
      </c>
    </row>
    <row r="463" spans="2:11" x14ac:dyDescent="0.25">
      <c r="B463" s="372"/>
      <c r="C463" s="373"/>
      <c r="I463" s="372"/>
      <c r="J463" s="373"/>
    </row>
    <row r="464" spans="2:11" x14ac:dyDescent="0.25">
      <c r="C464" s="211"/>
      <c r="J464" s="211"/>
    </row>
    <row r="465" spans="2:12" x14ac:dyDescent="0.25">
      <c r="B465" s="368" t="s">
        <v>365</v>
      </c>
      <c r="C465" s="369" t="s">
        <v>18</v>
      </c>
      <c r="D465" s="307"/>
      <c r="I465" s="368" t="s">
        <v>250</v>
      </c>
      <c r="J465" s="369" t="s">
        <v>18</v>
      </c>
      <c r="K465" s="307"/>
    </row>
    <row r="466" spans="2:12" x14ac:dyDescent="0.25">
      <c r="B466" s="368"/>
      <c r="C466" s="369"/>
      <c r="D466" s="370"/>
      <c r="I466" s="368"/>
      <c r="J466" s="369"/>
      <c r="K466" s="370"/>
    </row>
    <row r="467" spans="2:12" x14ac:dyDescent="0.25">
      <c r="B467" s="20" t="s">
        <v>523</v>
      </c>
      <c r="C467" s="308" t="s">
        <v>17</v>
      </c>
      <c r="D467" s="370"/>
      <c r="I467" s="20" t="s">
        <v>523</v>
      </c>
      <c r="J467" s="308" t="s">
        <v>17</v>
      </c>
      <c r="K467" s="370"/>
    </row>
    <row r="468" spans="2:12" x14ac:dyDescent="0.25">
      <c r="B468" s="20"/>
      <c r="C468" s="309"/>
      <c r="D468" s="370"/>
      <c r="I468" s="20"/>
      <c r="J468" s="309"/>
      <c r="K468" s="370"/>
    </row>
    <row r="469" spans="2:12" x14ac:dyDescent="0.25">
      <c r="B469" s="368" t="s">
        <v>32</v>
      </c>
      <c r="C469" s="369" t="s">
        <v>553</v>
      </c>
      <c r="D469" s="310"/>
      <c r="I469" s="368" t="s">
        <v>32</v>
      </c>
      <c r="J469" s="369" t="s">
        <v>554</v>
      </c>
      <c r="K469" s="310"/>
    </row>
    <row r="470" spans="2:12" x14ac:dyDescent="0.25">
      <c r="B470" s="368"/>
      <c r="C470" s="369"/>
      <c r="D470" s="371">
        <f>+Detalle!E88</f>
        <v>99999</v>
      </c>
      <c r="I470" s="368"/>
      <c r="J470" s="369"/>
      <c r="K470" s="371">
        <f>+Detalle!E90</f>
        <v>46999</v>
      </c>
    </row>
    <row r="471" spans="2:12" x14ac:dyDescent="0.25">
      <c r="B471" s="21" t="s">
        <v>25</v>
      </c>
      <c r="C471" s="311" t="s">
        <v>41</v>
      </c>
      <c r="D471" s="371"/>
      <c r="I471" s="21" t="s">
        <v>25</v>
      </c>
      <c r="J471" s="311" t="s">
        <v>41</v>
      </c>
      <c r="K471" s="371"/>
    </row>
    <row r="472" spans="2:12" x14ac:dyDescent="0.25">
      <c r="C472" s="211"/>
      <c r="D472" s="312" t="s">
        <v>526</v>
      </c>
      <c r="J472" s="211"/>
      <c r="K472" s="312" t="s">
        <v>526</v>
      </c>
    </row>
    <row r="473" spans="2:12" x14ac:dyDescent="0.25">
      <c r="B473" s="368" t="s">
        <v>63</v>
      </c>
      <c r="C473" s="369" t="s">
        <v>539</v>
      </c>
      <c r="D473" s="313"/>
      <c r="I473" s="368" t="s">
        <v>63</v>
      </c>
      <c r="J473" s="369" t="s">
        <v>552</v>
      </c>
      <c r="K473" s="313"/>
    </row>
    <row r="474" spans="2:12" x14ac:dyDescent="0.25">
      <c r="B474" s="368"/>
      <c r="C474" s="369"/>
      <c r="D474" s="314" t="s">
        <v>187</v>
      </c>
      <c r="I474" s="368"/>
      <c r="J474" s="369"/>
      <c r="K474" s="314" t="s">
        <v>187</v>
      </c>
    </row>
    <row r="475" spans="2:12" ht="15" customHeight="1" x14ac:dyDescent="0.25">
      <c r="B475" s="21" t="s">
        <v>62</v>
      </c>
      <c r="C475" s="311" t="s">
        <v>529</v>
      </c>
      <c r="D475" s="366">
        <f>+D470/(1+$D477)/(1+$J$4)</f>
        <v>82643.801652892565</v>
      </c>
      <c r="I475" s="21" t="s">
        <v>62</v>
      </c>
      <c r="J475" s="311" t="s">
        <v>529</v>
      </c>
      <c r="K475" s="366">
        <f>+K470/(1+$D477)/(1+$J$4)</f>
        <v>38842.14876033058</v>
      </c>
    </row>
    <row r="476" spans="2:12" ht="15" customHeight="1" x14ac:dyDescent="0.25">
      <c r="C476" s="211"/>
      <c r="D476" s="366"/>
      <c r="J476" s="211"/>
      <c r="K476" s="366"/>
    </row>
    <row r="477" spans="2:12" x14ac:dyDescent="0.25">
      <c r="B477" s="368" t="s">
        <v>530</v>
      </c>
      <c r="C477" s="315" t="s">
        <v>1</v>
      </c>
      <c r="D477" s="316">
        <v>0.21</v>
      </c>
      <c r="J477" s="315" t="s">
        <v>1</v>
      </c>
      <c r="K477" s="316">
        <v>0.21</v>
      </c>
    </row>
    <row r="478" spans="2:12" x14ac:dyDescent="0.25">
      <c r="B478" s="368"/>
      <c r="C478" s="315" t="s">
        <v>21</v>
      </c>
      <c r="D478" s="78" t="s">
        <v>512</v>
      </c>
      <c r="E478" s="317" t="s">
        <v>513</v>
      </c>
      <c r="J478" s="315" t="s">
        <v>21</v>
      </c>
      <c r="K478" s="78" t="s">
        <v>171</v>
      </c>
      <c r="L478" s="317" t="s">
        <v>172</v>
      </c>
    </row>
    <row r="479" spans="2:12" x14ac:dyDescent="0.25">
      <c r="B479" s="318" t="str">
        <f>+LEFT(D478,8)</f>
        <v>SM-M236B</v>
      </c>
      <c r="C479" s="319" t="s">
        <v>31</v>
      </c>
      <c r="D479" s="320" t="s">
        <v>514</v>
      </c>
      <c r="E479" s="321" t="s">
        <v>515</v>
      </c>
      <c r="I479" s="318" t="str">
        <f>+LEFT(K478,8)</f>
        <v>SM-M127F</v>
      </c>
      <c r="J479" s="319" t="s">
        <v>31</v>
      </c>
      <c r="K479" s="320" t="s">
        <v>173</v>
      </c>
      <c r="L479" s="321" t="s">
        <v>174</v>
      </c>
    </row>
    <row r="480" spans="2:12" x14ac:dyDescent="0.25">
      <c r="C480" s="315" t="s">
        <v>4</v>
      </c>
      <c r="D480" s="322" t="s">
        <v>166</v>
      </c>
      <c r="E480" s="323" t="s">
        <v>165</v>
      </c>
      <c r="J480" s="315" t="s">
        <v>4</v>
      </c>
      <c r="K480" s="322" t="s">
        <v>48</v>
      </c>
      <c r="L480" s="323" t="s">
        <v>127</v>
      </c>
    </row>
    <row r="481" spans="2:13" ht="20.25" x14ac:dyDescent="0.3">
      <c r="D481" s="325" t="s">
        <v>43</v>
      </c>
      <c r="E481" s="325" t="s">
        <v>43</v>
      </c>
      <c r="K481" s="325"/>
      <c r="L481" s="325" t="s">
        <v>43</v>
      </c>
    </row>
    <row r="482" spans="2:13" ht="15" customHeight="1" x14ac:dyDescent="0.25">
      <c r="D482" s="367">
        <v>0</v>
      </c>
      <c r="E482" s="367">
        <v>0</v>
      </c>
      <c r="K482" s="367">
        <v>0</v>
      </c>
      <c r="L482" s="367">
        <v>0</v>
      </c>
    </row>
    <row r="483" spans="2:13" ht="15" customHeight="1" x14ac:dyDescent="0.25">
      <c r="D483" s="367"/>
      <c r="E483" s="367"/>
      <c r="K483" s="367"/>
      <c r="L483" s="367"/>
    </row>
    <row r="484" spans="2:13" x14ac:dyDescent="0.25">
      <c r="D484" s="327" t="s">
        <v>532</v>
      </c>
      <c r="E484" s="327" t="s">
        <v>532</v>
      </c>
      <c r="K484" s="327" t="s">
        <v>532</v>
      </c>
      <c r="L484" s="327" t="s">
        <v>532</v>
      </c>
    </row>
    <row r="485" spans="2:13" s="334" customFormat="1" ht="18.75" x14ac:dyDescent="0.3">
      <c r="D485" s="333">
        <f>+D482*$D$475</f>
        <v>0</v>
      </c>
      <c r="E485" s="333">
        <f>+E482*$D$475</f>
        <v>0</v>
      </c>
      <c r="K485" s="333">
        <f>+K482*$K$475</f>
        <v>0</v>
      </c>
      <c r="L485" s="333">
        <f>+L482*$K$475</f>
        <v>0</v>
      </c>
    </row>
    <row r="486" spans="2:13" x14ac:dyDescent="0.25">
      <c r="D486" s="330" t="s">
        <v>560</v>
      </c>
      <c r="E486" s="77" t="s">
        <v>351</v>
      </c>
      <c r="F486" s="331"/>
      <c r="K486" s="330" t="s">
        <v>560</v>
      </c>
      <c r="L486" s="77" t="s">
        <v>449</v>
      </c>
      <c r="M486" s="331"/>
    </row>
    <row r="491" spans="2:13" x14ac:dyDescent="0.25">
      <c r="B491" s="372" t="s">
        <v>736</v>
      </c>
      <c r="C491" s="373"/>
      <c r="D491" s="329" t="s">
        <v>50</v>
      </c>
      <c r="I491" s="372" t="s">
        <v>737</v>
      </c>
      <c r="J491" s="373"/>
      <c r="K491" s="329" t="s">
        <v>50</v>
      </c>
    </row>
    <row r="492" spans="2:13" x14ac:dyDescent="0.25">
      <c r="B492" s="372"/>
      <c r="C492" s="373"/>
      <c r="I492" s="372"/>
      <c r="J492" s="373"/>
    </row>
    <row r="493" spans="2:13" x14ac:dyDescent="0.25">
      <c r="C493" s="211"/>
      <c r="J493" s="211"/>
    </row>
    <row r="494" spans="2:13" x14ac:dyDescent="0.25">
      <c r="B494" s="368" t="s">
        <v>250</v>
      </c>
      <c r="C494" s="369" t="s">
        <v>18</v>
      </c>
      <c r="D494" s="307"/>
      <c r="I494" s="368" t="s">
        <v>250</v>
      </c>
      <c r="J494" s="369" t="s">
        <v>18</v>
      </c>
      <c r="K494" s="307"/>
    </row>
    <row r="495" spans="2:13" x14ac:dyDescent="0.25">
      <c r="B495" s="368"/>
      <c r="C495" s="369"/>
      <c r="D495" s="370"/>
      <c r="I495" s="368"/>
      <c r="J495" s="369"/>
      <c r="K495" s="370"/>
    </row>
    <row r="496" spans="2:13" x14ac:dyDescent="0.25">
      <c r="B496" s="20" t="s">
        <v>523</v>
      </c>
      <c r="C496" s="308" t="s">
        <v>17</v>
      </c>
      <c r="D496" s="370"/>
      <c r="I496" s="20" t="s">
        <v>523</v>
      </c>
      <c r="J496" s="308" t="s">
        <v>17</v>
      </c>
      <c r="K496" s="370"/>
    </row>
    <row r="497" spans="2:11" x14ac:dyDescent="0.25">
      <c r="B497" s="20"/>
      <c r="C497" s="309"/>
      <c r="D497" s="370"/>
      <c r="I497" s="20"/>
      <c r="J497" s="309"/>
      <c r="K497" s="370"/>
    </row>
    <row r="498" spans="2:11" x14ac:dyDescent="0.25">
      <c r="B498" s="368" t="s">
        <v>32</v>
      </c>
      <c r="C498" s="369" t="s">
        <v>28</v>
      </c>
      <c r="D498" s="310"/>
      <c r="I498" s="368" t="s">
        <v>32</v>
      </c>
      <c r="J498" s="369" t="s">
        <v>27</v>
      </c>
      <c r="K498" s="310"/>
    </row>
    <row r="499" spans="2:11" x14ac:dyDescent="0.25">
      <c r="B499" s="368"/>
      <c r="C499" s="369"/>
      <c r="D499" s="371">
        <f>+Detalle!E99</f>
        <v>0</v>
      </c>
      <c r="I499" s="368"/>
      <c r="J499" s="369"/>
      <c r="K499" s="371">
        <f>+Detalle!E98</f>
        <v>51999</v>
      </c>
    </row>
    <row r="500" spans="2:11" x14ac:dyDescent="0.25">
      <c r="B500" s="21" t="s">
        <v>25</v>
      </c>
      <c r="C500" s="311" t="s">
        <v>41</v>
      </c>
      <c r="D500" s="371"/>
      <c r="I500" s="21" t="s">
        <v>25</v>
      </c>
      <c r="J500" s="311" t="s">
        <v>41</v>
      </c>
      <c r="K500" s="371"/>
    </row>
    <row r="501" spans="2:11" x14ac:dyDescent="0.25">
      <c r="C501" s="211"/>
      <c r="D501" s="312" t="s">
        <v>526</v>
      </c>
      <c r="J501" s="211"/>
      <c r="K501" s="312" t="s">
        <v>526</v>
      </c>
    </row>
    <row r="502" spans="2:11" x14ac:dyDescent="0.25">
      <c r="B502" s="368" t="s">
        <v>740</v>
      </c>
      <c r="C502" s="369" t="s">
        <v>539</v>
      </c>
      <c r="D502" s="313"/>
      <c r="I502" s="368" t="s">
        <v>740</v>
      </c>
      <c r="J502" s="369" t="s">
        <v>539</v>
      </c>
      <c r="K502" s="313"/>
    </row>
    <row r="503" spans="2:11" x14ac:dyDescent="0.25">
      <c r="B503" s="368"/>
      <c r="C503" s="369"/>
      <c r="D503" s="314" t="s">
        <v>187</v>
      </c>
      <c r="I503" s="368"/>
      <c r="J503" s="369"/>
      <c r="K503" s="314" t="s">
        <v>187</v>
      </c>
    </row>
    <row r="504" spans="2:11" x14ac:dyDescent="0.25">
      <c r="B504" s="21" t="s">
        <v>62</v>
      </c>
      <c r="C504" s="311" t="s">
        <v>529</v>
      </c>
      <c r="D504" s="366">
        <f>IFERROR(+D499/(1+$D506)/(1+$J$4),0)</f>
        <v>0</v>
      </c>
      <c r="I504" s="21" t="s">
        <v>62</v>
      </c>
      <c r="J504" s="311" t="s">
        <v>529</v>
      </c>
      <c r="K504" s="366">
        <f>+K499/(1+$K506)/(1+$J$4)</f>
        <v>42974.380165289258</v>
      </c>
    </row>
    <row r="505" spans="2:11" x14ac:dyDescent="0.25">
      <c r="C505" s="211"/>
      <c r="D505" s="366"/>
      <c r="J505" s="211"/>
      <c r="K505" s="366"/>
    </row>
    <row r="506" spans="2:11" x14ac:dyDescent="0.25">
      <c r="B506" s="368"/>
      <c r="C506" s="315" t="s">
        <v>1</v>
      </c>
      <c r="D506" s="316">
        <v>0.21</v>
      </c>
      <c r="J506" s="315" t="s">
        <v>1</v>
      </c>
      <c r="K506" s="316">
        <v>0.21</v>
      </c>
    </row>
    <row r="507" spans="2:11" x14ac:dyDescent="0.25">
      <c r="B507" s="368"/>
      <c r="C507" s="315" t="s">
        <v>21</v>
      </c>
      <c r="D507" s="78" t="s">
        <v>720</v>
      </c>
      <c r="E507" s="78" t="s">
        <v>722</v>
      </c>
      <c r="F507" s="78" t="s">
        <v>724</v>
      </c>
      <c r="J507" s="315" t="s">
        <v>21</v>
      </c>
      <c r="K507" s="78" t="s">
        <v>718</v>
      </c>
    </row>
    <row r="508" spans="2:11" x14ac:dyDescent="0.25">
      <c r="B508" s="318" t="str">
        <f>+LEFT(D507,8)</f>
        <v>SM-A047M</v>
      </c>
      <c r="C508" s="319" t="s">
        <v>31</v>
      </c>
      <c r="D508" s="320" t="s">
        <v>733</v>
      </c>
      <c r="E508" s="320" t="s">
        <v>734</v>
      </c>
      <c r="F508" s="320" t="s">
        <v>735</v>
      </c>
      <c r="I508" s="318" t="str">
        <f>+LEFT(K507,8)</f>
        <v>SM-A045M</v>
      </c>
      <c r="J508" s="319" t="s">
        <v>31</v>
      </c>
      <c r="K508" s="320" t="s">
        <v>732</v>
      </c>
    </row>
    <row r="509" spans="2:11" x14ac:dyDescent="0.25">
      <c r="C509" s="315" t="s">
        <v>4</v>
      </c>
      <c r="D509" s="322" t="s">
        <v>166</v>
      </c>
      <c r="E509" s="322" t="s">
        <v>48</v>
      </c>
      <c r="F509" s="322" t="s">
        <v>128</v>
      </c>
      <c r="J509" s="315" t="s">
        <v>4</v>
      </c>
      <c r="K509" s="322"/>
    </row>
    <row r="510" spans="2:11" ht="20.25" x14ac:dyDescent="0.3">
      <c r="D510" s="325" t="s">
        <v>43</v>
      </c>
      <c r="E510" s="325" t="s">
        <v>43</v>
      </c>
      <c r="F510" s="325" t="s">
        <v>43</v>
      </c>
      <c r="K510" s="325"/>
    </row>
    <row r="511" spans="2:11" ht="15" customHeight="1" x14ac:dyDescent="0.25">
      <c r="D511" s="367">
        <v>0</v>
      </c>
      <c r="E511" s="367">
        <v>0</v>
      </c>
      <c r="F511" s="367">
        <v>0</v>
      </c>
      <c r="K511" s="367">
        <v>0</v>
      </c>
    </row>
    <row r="512" spans="2:11" ht="15" customHeight="1" x14ac:dyDescent="0.25">
      <c r="D512" s="367"/>
      <c r="E512" s="367"/>
      <c r="F512" s="367"/>
      <c r="K512" s="367"/>
    </row>
    <row r="513" spans="2:14" x14ac:dyDescent="0.25">
      <c r="D513" s="327" t="s">
        <v>532</v>
      </c>
      <c r="E513" s="327" t="s">
        <v>532</v>
      </c>
      <c r="F513" s="327" t="s">
        <v>532</v>
      </c>
      <c r="K513" s="327" t="s">
        <v>532</v>
      </c>
    </row>
    <row r="514" spans="2:14" ht="18.75" x14ac:dyDescent="0.3">
      <c r="B514" s="334"/>
      <c r="C514" s="334"/>
      <c r="D514" s="333">
        <f>+D511*$D$504</f>
        <v>0</v>
      </c>
      <c r="E514" s="333">
        <f>+E511*$D$504</f>
        <v>0</v>
      </c>
      <c r="F514" s="333">
        <f>+F511*$D$504</f>
        <v>0</v>
      </c>
      <c r="G514" s="334"/>
      <c r="H514" s="334"/>
      <c r="I514" s="334"/>
      <c r="J514" s="334"/>
      <c r="K514" s="333">
        <f>+K511*$K$504</f>
        <v>0</v>
      </c>
      <c r="L514" s="334"/>
      <c r="M514" s="334"/>
      <c r="N514" s="334"/>
    </row>
    <row r="515" spans="2:14" x14ac:dyDescent="0.25">
      <c r="C515" s="330" t="s">
        <v>560</v>
      </c>
      <c r="D515" s="77" t="s">
        <v>449</v>
      </c>
      <c r="E515" s="331"/>
      <c r="F515" s="331"/>
      <c r="J515" s="330" t="s">
        <v>560</v>
      </c>
      <c r="K515" s="77" t="s">
        <v>449</v>
      </c>
      <c r="L515" s="331"/>
      <c r="M515" s="331"/>
    </row>
    <row r="519" spans="2:14" x14ac:dyDescent="0.25">
      <c r="B519" s="372" t="s">
        <v>738</v>
      </c>
      <c r="C519" s="373"/>
      <c r="D519" s="329" t="s">
        <v>50</v>
      </c>
      <c r="I519" s="372" t="s">
        <v>739</v>
      </c>
      <c r="J519" s="373"/>
      <c r="K519" s="329" t="s">
        <v>50</v>
      </c>
    </row>
    <row r="520" spans="2:14" x14ac:dyDescent="0.25">
      <c r="B520" s="372"/>
      <c r="C520" s="373"/>
      <c r="I520" s="372"/>
      <c r="J520" s="373"/>
    </row>
    <row r="521" spans="2:14" x14ac:dyDescent="0.25">
      <c r="C521" s="211"/>
      <c r="J521" s="211"/>
    </row>
    <row r="522" spans="2:14" x14ac:dyDescent="0.25">
      <c r="B522" s="368" t="s">
        <v>250</v>
      </c>
      <c r="C522" s="369" t="s">
        <v>20</v>
      </c>
      <c r="D522" s="307"/>
      <c r="I522" s="368" t="s">
        <v>250</v>
      </c>
      <c r="J522" s="369" t="s">
        <v>19</v>
      </c>
      <c r="K522" s="307"/>
    </row>
    <row r="523" spans="2:14" x14ac:dyDescent="0.25">
      <c r="B523" s="368"/>
      <c r="C523" s="369"/>
      <c r="D523" s="370"/>
      <c r="I523" s="368"/>
      <c r="J523" s="369"/>
      <c r="K523" s="370"/>
    </row>
    <row r="524" spans="2:14" x14ac:dyDescent="0.25">
      <c r="B524" s="20" t="s">
        <v>523</v>
      </c>
      <c r="C524" s="308" t="s">
        <v>17</v>
      </c>
      <c r="D524" s="370"/>
      <c r="I524" s="20" t="s">
        <v>523</v>
      </c>
      <c r="J524" s="308" t="s">
        <v>17</v>
      </c>
      <c r="K524" s="370"/>
    </row>
    <row r="525" spans="2:14" x14ac:dyDescent="0.25">
      <c r="B525" s="20"/>
      <c r="C525" s="309"/>
      <c r="D525" s="370"/>
      <c r="I525" s="20"/>
      <c r="J525" s="309"/>
      <c r="K525" s="370"/>
    </row>
    <row r="526" spans="2:14" x14ac:dyDescent="0.25">
      <c r="B526" s="368" t="s">
        <v>32</v>
      </c>
      <c r="C526" s="369" t="s">
        <v>27</v>
      </c>
      <c r="D526" s="310"/>
      <c r="I526" s="368" t="s">
        <v>99</v>
      </c>
      <c r="J526" s="369" t="s">
        <v>27</v>
      </c>
      <c r="K526" s="310"/>
    </row>
    <row r="527" spans="2:14" x14ac:dyDescent="0.25">
      <c r="B527" s="368"/>
      <c r="C527" s="369"/>
      <c r="D527" s="371">
        <f>+Detalle!E95</f>
        <v>46999</v>
      </c>
      <c r="I527" s="368"/>
      <c r="J527" s="369"/>
      <c r="K527" s="371">
        <f>+Detalle!E92</f>
        <v>39999</v>
      </c>
    </row>
    <row r="528" spans="2:14" x14ac:dyDescent="0.25">
      <c r="B528" s="21" t="s">
        <v>25</v>
      </c>
      <c r="C528" s="311" t="s">
        <v>41</v>
      </c>
      <c r="D528" s="371"/>
      <c r="I528" s="21" t="s">
        <v>25</v>
      </c>
      <c r="J528" s="311" t="s">
        <v>41</v>
      </c>
      <c r="K528" s="371"/>
    </row>
    <row r="529" spans="2:14" x14ac:dyDescent="0.25">
      <c r="C529" s="211"/>
      <c r="D529" s="312" t="s">
        <v>526</v>
      </c>
      <c r="J529" s="211"/>
      <c r="K529" s="312" t="s">
        <v>526</v>
      </c>
    </row>
    <row r="530" spans="2:14" x14ac:dyDescent="0.25">
      <c r="B530" s="368" t="s">
        <v>740</v>
      </c>
      <c r="C530" s="369" t="s">
        <v>539</v>
      </c>
      <c r="D530" s="313"/>
      <c r="I530" s="368" t="s">
        <v>740</v>
      </c>
      <c r="J530" s="369" t="s">
        <v>539</v>
      </c>
      <c r="K530" s="313"/>
    </row>
    <row r="531" spans="2:14" x14ac:dyDescent="0.25">
      <c r="B531" s="368"/>
      <c r="C531" s="369"/>
      <c r="D531" s="314" t="s">
        <v>187</v>
      </c>
      <c r="I531" s="368"/>
      <c r="J531" s="369"/>
      <c r="K531" s="314" t="s">
        <v>187</v>
      </c>
    </row>
    <row r="532" spans="2:14" x14ac:dyDescent="0.25">
      <c r="B532" s="21" t="s">
        <v>62</v>
      </c>
      <c r="C532" s="311" t="s">
        <v>529</v>
      </c>
      <c r="D532" s="366">
        <f>+D527/(1+$D534)/(1+$J$4)</f>
        <v>38842.14876033058</v>
      </c>
      <c r="I532" s="21" t="s">
        <v>62</v>
      </c>
      <c r="J532" s="311" t="s">
        <v>529</v>
      </c>
      <c r="K532" s="366">
        <f>+K527/(1+$K534)/(1+$J$4)</f>
        <v>33057.024793388431</v>
      </c>
    </row>
    <row r="533" spans="2:14" x14ac:dyDescent="0.25">
      <c r="C533" s="211"/>
      <c r="D533" s="366"/>
      <c r="J533" s="211"/>
      <c r="K533" s="366"/>
    </row>
    <row r="534" spans="2:14" x14ac:dyDescent="0.25">
      <c r="B534" s="368"/>
      <c r="C534" s="315" t="s">
        <v>1</v>
      </c>
      <c r="D534" s="316">
        <v>0.21</v>
      </c>
      <c r="J534" s="315" t="s">
        <v>1</v>
      </c>
      <c r="K534" s="316">
        <v>0.21</v>
      </c>
    </row>
    <row r="535" spans="2:14" x14ac:dyDescent="0.25">
      <c r="B535" s="368"/>
      <c r="C535" s="315" t="s">
        <v>21</v>
      </c>
      <c r="D535" s="78" t="s">
        <v>712</v>
      </c>
      <c r="E535" s="317" t="s">
        <v>714</v>
      </c>
      <c r="F535" t="s">
        <v>716</v>
      </c>
      <c r="J535" s="315" t="s">
        <v>21</v>
      </c>
      <c r="K535" s="78" t="s">
        <v>706</v>
      </c>
      <c r="L535" s="317" t="s">
        <v>708</v>
      </c>
      <c r="M535" s="317" t="s">
        <v>710</v>
      </c>
    </row>
    <row r="536" spans="2:14" x14ac:dyDescent="0.25">
      <c r="B536" s="318" t="str">
        <f>+LEFT(D535,8)</f>
        <v>SM-A045M</v>
      </c>
      <c r="C536" s="319" t="s">
        <v>31</v>
      </c>
      <c r="D536" s="320" t="s">
        <v>729</v>
      </c>
      <c r="E536" s="321" t="s">
        <v>730</v>
      </c>
      <c r="F536" s="321" t="s">
        <v>731</v>
      </c>
      <c r="I536" s="318" t="str">
        <f>+LEFT(K535,8)</f>
        <v>SM-A045M</v>
      </c>
      <c r="J536" s="319" t="s">
        <v>31</v>
      </c>
      <c r="K536" s="320" t="s">
        <v>726</v>
      </c>
      <c r="L536" s="321" t="s">
        <v>727</v>
      </c>
      <c r="M536" s="321" t="s">
        <v>728</v>
      </c>
    </row>
    <row r="537" spans="2:14" x14ac:dyDescent="0.25">
      <c r="C537" s="315" t="s">
        <v>4</v>
      </c>
      <c r="D537" s="322" t="s">
        <v>48</v>
      </c>
      <c r="E537" s="323" t="s">
        <v>128</v>
      </c>
      <c r="F537" s="323" t="s">
        <v>166</v>
      </c>
      <c r="J537" s="315" t="s">
        <v>4</v>
      </c>
      <c r="K537" s="322" t="s">
        <v>48</v>
      </c>
      <c r="L537" s="323" t="s">
        <v>128</v>
      </c>
      <c r="M537" s="323" t="s">
        <v>166</v>
      </c>
    </row>
    <row r="538" spans="2:14" ht="20.25" x14ac:dyDescent="0.3">
      <c r="D538" s="325" t="s">
        <v>43</v>
      </c>
      <c r="E538" s="325" t="s">
        <v>43</v>
      </c>
      <c r="F538" s="325" t="s">
        <v>43</v>
      </c>
      <c r="K538" s="325"/>
      <c r="L538" s="325" t="s">
        <v>43</v>
      </c>
      <c r="M538" s="325" t="s">
        <v>43</v>
      </c>
    </row>
    <row r="539" spans="2:14" ht="15" customHeight="1" x14ac:dyDescent="0.25">
      <c r="D539" s="367">
        <v>0</v>
      </c>
      <c r="E539" s="367">
        <v>0</v>
      </c>
      <c r="F539" s="367">
        <v>0</v>
      </c>
      <c r="K539" s="367">
        <v>0</v>
      </c>
      <c r="L539" s="367">
        <v>0</v>
      </c>
      <c r="M539" s="367">
        <v>0</v>
      </c>
    </row>
    <row r="540" spans="2:14" ht="15" customHeight="1" x14ac:dyDescent="0.25">
      <c r="D540" s="367"/>
      <c r="E540" s="367"/>
      <c r="F540" s="367"/>
      <c r="K540" s="367"/>
      <c r="L540" s="367"/>
      <c r="M540" s="367"/>
    </row>
    <row r="541" spans="2:14" x14ac:dyDescent="0.25">
      <c r="D541" s="327" t="s">
        <v>532</v>
      </c>
      <c r="E541" s="327" t="s">
        <v>532</v>
      </c>
      <c r="F541" s="327" t="s">
        <v>532</v>
      </c>
      <c r="K541" s="327" t="s">
        <v>532</v>
      </c>
      <c r="L541" s="327" t="s">
        <v>532</v>
      </c>
      <c r="M541" s="327" t="s">
        <v>532</v>
      </c>
    </row>
    <row r="542" spans="2:14" ht="18.75" x14ac:dyDescent="0.3">
      <c r="B542" s="334"/>
      <c r="C542" s="334"/>
      <c r="D542" s="333">
        <f>+D539*$D$532</f>
        <v>0</v>
      </c>
      <c r="E542" s="333">
        <f>+E539*$D$532</f>
        <v>0</v>
      </c>
      <c r="F542" s="333">
        <f>+F539*$D$532</f>
        <v>0</v>
      </c>
      <c r="G542" s="334"/>
      <c r="H542" s="334"/>
      <c r="I542" s="334"/>
      <c r="J542" s="334"/>
      <c r="K542" s="333">
        <f>+K539*$K$532</f>
        <v>0</v>
      </c>
      <c r="L542" s="333">
        <f>+L539*$K$532</f>
        <v>0</v>
      </c>
      <c r="M542" s="333">
        <f>+M539*$K$532</f>
        <v>0</v>
      </c>
      <c r="N542" s="334"/>
    </row>
    <row r="543" spans="2:14" x14ac:dyDescent="0.25">
      <c r="C543" s="330" t="s">
        <v>560</v>
      </c>
      <c r="D543" s="77" t="s">
        <v>449</v>
      </c>
      <c r="E543" s="331"/>
      <c r="F543" s="331"/>
      <c r="J543" s="330" t="s">
        <v>560</v>
      </c>
      <c r="K543" s="77" t="s">
        <v>449</v>
      </c>
      <c r="L543" s="331"/>
      <c r="M543" s="331"/>
    </row>
    <row r="550" spans="2:11" ht="15" customHeight="1" x14ac:dyDescent="0.25">
      <c r="B550" s="372" t="s">
        <v>701</v>
      </c>
      <c r="C550" s="373"/>
      <c r="D550" s="329" t="s">
        <v>50</v>
      </c>
      <c r="I550" s="372" t="s">
        <v>555</v>
      </c>
      <c r="J550" s="373"/>
      <c r="K550" s="329" t="s">
        <v>50</v>
      </c>
    </row>
    <row r="551" spans="2:11" ht="15" customHeight="1" x14ac:dyDescent="0.25">
      <c r="B551" s="372"/>
      <c r="C551" s="373"/>
      <c r="I551" s="372"/>
      <c r="J551" s="373"/>
    </row>
    <row r="552" spans="2:11" x14ac:dyDescent="0.25">
      <c r="C552" s="211"/>
      <c r="J552" s="211"/>
    </row>
    <row r="553" spans="2:11" ht="15" customHeight="1" x14ac:dyDescent="0.25">
      <c r="B553" s="368" t="s">
        <v>250</v>
      </c>
      <c r="C553" s="369" t="s">
        <v>20</v>
      </c>
      <c r="D553" s="307"/>
      <c r="I553" s="368" t="s">
        <v>250</v>
      </c>
      <c r="J553" s="369" t="s">
        <v>18</v>
      </c>
      <c r="K553" s="307"/>
    </row>
    <row r="554" spans="2:11" ht="15" customHeight="1" x14ac:dyDescent="0.25">
      <c r="B554" s="368"/>
      <c r="C554" s="369"/>
      <c r="D554" s="370"/>
      <c r="I554" s="368"/>
      <c r="J554" s="369"/>
      <c r="K554" s="370"/>
    </row>
    <row r="555" spans="2:11" ht="15" customHeight="1" x14ac:dyDescent="0.25">
      <c r="B555" s="20" t="s">
        <v>523</v>
      </c>
      <c r="C555" s="308" t="s">
        <v>17</v>
      </c>
      <c r="D555" s="370"/>
      <c r="I555" s="20" t="s">
        <v>523</v>
      </c>
      <c r="J555" s="308" t="s">
        <v>17</v>
      </c>
      <c r="K555" s="370"/>
    </row>
    <row r="556" spans="2:11" ht="15" customHeight="1" x14ac:dyDescent="0.25">
      <c r="B556" s="20"/>
      <c r="C556" s="309"/>
      <c r="D556" s="370"/>
      <c r="I556" s="20"/>
      <c r="J556" s="309"/>
      <c r="K556" s="370"/>
    </row>
    <row r="557" spans="2:11" ht="15" customHeight="1" x14ac:dyDescent="0.25">
      <c r="B557" s="368" t="s">
        <v>32</v>
      </c>
      <c r="C557" s="369" t="s">
        <v>550</v>
      </c>
      <c r="D557" s="310"/>
      <c r="I557" s="368" t="s">
        <v>32</v>
      </c>
      <c r="J557" s="369" t="s">
        <v>556</v>
      </c>
      <c r="K557" s="310"/>
    </row>
    <row r="558" spans="2:11" ht="15" customHeight="1" x14ac:dyDescent="0.25">
      <c r="B558" s="368"/>
      <c r="C558" s="369"/>
      <c r="D558" s="371">
        <f>+Detalle!E107</f>
        <v>49999</v>
      </c>
      <c r="I558" s="368"/>
      <c r="J558" s="369"/>
      <c r="K558" s="371">
        <f>+Detalle!E106</f>
        <v>51999</v>
      </c>
    </row>
    <row r="559" spans="2:11" ht="15" customHeight="1" x14ac:dyDescent="0.25">
      <c r="B559" s="21" t="s">
        <v>25</v>
      </c>
      <c r="C559" s="311" t="s">
        <v>41</v>
      </c>
      <c r="D559" s="371"/>
      <c r="I559" s="21" t="s">
        <v>25</v>
      </c>
      <c r="J559" s="311" t="s">
        <v>41</v>
      </c>
      <c r="K559" s="371"/>
    </row>
    <row r="560" spans="2:11" x14ac:dyDescent="0.25">
      <c r="C560" s="211"/>
      <c r="D560" s="312" t="s">
        <v>526</v>
      </c>
      <c r="J560" s="211"/>
      <c r="K560" s="312" t="s">
        <v>526</v>
      </c>
    </row>
    <row r="561" spans="2:13" ht="15" customHeight="1" x14ac:dyDescent="0.25">
      <c r="B561" s="368" t="s">
        <v>63</v>
      </c>
      <c r="C561" s="369" t="s">
        <v>702</v>
      </c>
      <c r="D561" s="313"/>
      <c r="I561" s="368" t="s">
        <v>63</v>
      </c>
      <c r="J561" s="369" t="s">
        <v>552</v>
      </c>
      <c r="K561" s="313"/>
    </row>
    <row r="562" spans="2:13" ht="15" customHeight="1" x14ac:dyDescent="0.25">
      <c r="B562" s="368"/>
      <c r="C562" s="369"/>
      <c r="D562" s="314" t="s">
        <v>187</v>
      </c>
      <c r="I562" s="368"/>
      <c r="J562" s="369"/>
      <c r="K562" s="314" t="s">
        <v>187</v>
      </c>
    </row>
    <row r="563" spans="2:13" ht="15" customHeight="1" x14ac:dyDescent="0.25">
      <c r="B563" s="21" t="s">
        <v>62</v>
      </c>
      <c r="C563" s="311" t="s">
        <v>529</v>
      </c>
      <c r="D563" s="366">
        <f>+D558/(1+$D565)/(1+$J$4)</f>
        <v>41321.487603305788</v>
      </c>
      <c r="I563" s="21" t="s">
        <v>62</v>
      </c>
      <c r="J563" s="311" t="s">
        <v>529</v>
      </c>
      <c r="K563" s="366">
        <f>+K558/(1+$K565)/(1+$J$4)</f>
        <v>42974.380165289258</v>
      </c>
    </row>
    <row r="564" spans="2:13" ht="15" customHeight="1" x14ac:dyDescent="0.25">
      <c r="C564" s="211"/>
      <c r="D564" s="366"/>
      <c r="J564" s="211"/>
      <c r="K564" s="366"/>
    </row>
    <row r="565" spans="2:13" ht="15" customHeight="1" x14ac:dyDescent="0.25">
      <c r="B565" s="368"/>
      <c r="C565" s="315" t="s">
        <v>1</v>
      </c>
      <c r="D565" s="316">
        <v>0.21</v>
      </c>
      <c r="J565" s="315" t="s">
        <v>1</v>
      </c>
      <c r="K565" s="316">
        <v>0.21</v>
      </c>
    </row>
    <row r="566" spans="2:13" ht="15" customHeight="1" x14ac:dyDescent="0.25">
      <c r="B566" s="368"/>
      <c r="C566" s="315" t="s">
        <v>21</v>
      </c>
      <c r="D566" s="78" t="s">
        <v>703</v>
      </c>
      <c r="J566" s="315" t="s">
        <v>21</v>
      </c>
      <c r="K566" s="78" t="s">
        <v>442</v>
      </c>
    </row>
    <row r="567" spans="2:13" x14ac:dyDescent="0.25">
      <c r="B567" s="318" t="str">
        <f>+LEFT(D566,8)</f>
        <v>SM-A037M</v>
      </c>
      <c r="C567" s="319" t="s">
        <v>31</v>
      </c>
      <c r="D567" s="320" t="s">
        <v>704</v>
      </c>
      <c r="I567" s="318" t="str">
        <f>+LEFT(K566,8)</f>
        <v>SM-A035M</v>
      </c>
      <c r="J567" s="319" t="s">
        <v>31</v>
      </c>
      <c r="K567" s="320" t="s">
        <v>448</v>
      </c>
    </row>
    <row r="568" spans="2:13" x14ac:dyDescent="0.25">
      <c r="C568" s="315" t="s">
        <v>4</v>
      </c>
      <c r="D568" s="322" t="s">
        <v>48</v>
      </c>
      <c r="J568" s="315" t="s">
        <v>4</v>
      </c>
      <c r="K568" s="322" t="s">
        <v>48</v>
      </c>
    </row>
    <row r="569" spans="2:13" ht="20.25" x14ac:dyDescent="0.3">
      <c r="D569" s="325" t="s">
        <v>43</v>
      </c>
      <c r="K569" s="325"/>
    </row>
    <row r="570" spans="2:13" ht="15" customHeight="1" x14ac:dyDescent="0.25">
      <c r="D570" s="367">
        <v>0</v>
      </c>
      <c r="K570" s="367">
        <v>0</v>
      </c>
    </row>
    <row r="571" spans="2:13" ht="15" customHeight="1" x14ac:dyDescent="0.25">
      <c r="D571" s="367"/>
      <c r="K571" s="367"/>
    </row>
    <row r="572" spans="2:13" x14ac:dyDescent="0.25">
      <c r="D572" s="327" t="s">
        <v>532</v>
      </c>
      <c r="K572" s="327" t="s">
        <v>532</v>
      </c>
    </row>
    <row r="573" spans="2:13" s="334" customFormat="1" ht="18.75" x14ac:dyDescent="0.3">
      <c r="D573" s="333">
        <f>+D570*$D$563</f>
        <v>0</v>
      </c>
      <c r="E573"/>
      <c r="K573" s="333">
        <f>+K570*$K$563</f>
        <v>0</v>
      </c>
    </row>
    <row r="574" spans="2:13" x14ac:dyDescent="0.25">
      <c r="C574" s="330" t="s">
        <v>560</v>
      </c>
      <c r="D574" s="77" t="s">
        <v>562</v>
      </c>
      <c r="E574" s="331"/>
      <c r="F574" s="331"/>
      <c r="J574" s="330" t="s">
        <v>560</v>
      </c>
      <c r="K574" s="77" t="s">
        <v>562</v>
      </c>
      <c r="L574" s="331"/>
      <c r="M574" s="331"/>
    </row>
    <row r="578" spans="2:11" x14ac:dyDescent="0.25">
      <c r="B578" s="372" t="s">
        <v>557</v>
      </c>
      <c r="C578" s="373"/>
      <c r="D578" s="329" t="s">
        <v>50</v>
      </c>
      <c r="I578" s="372" t="s">
        <v>558</v>
      </c>
      <c r="J578" s="373"/>
      <c r="K578" s="329" t="s">
        <v>50</v>
      </c>
    </row>
    <row r="579" spans="2:11" x14ac:dyDescent="0.25">
      <c r="B579" s="372"/>
      <c r="C579" s="373"/>
      <c r="I579" s="372"/>
      <c r="J579" s="373"/>
    </row>
    <row r="580" spans="2:11" x14ac:dyDescent="0.25">
      <c r="C580" s="211"/>
      <c r="J580" s="211"/>
    </row>
    <row r="581" spans="2:11" x14ac:dyDescent="0.25">
      <c r="B581" s="368" t="s">
        <v>250</v>
      </c>
      <c r="C581" s="369" t="s">
        <v>19</v>
      </c>
      <c r="D581" s="307"/>
      <c r="I581" s="368" t="s">
        <v>250</v>
      </c>
      <c r="J581" s="369" t="s">
        <v>20</v>
      </c>
      <c r="K581" s="307"/>
    </row>
    <row r="582" spans="2:11" x14ac:dyDescent="0.25">
      <c r="B582" s="368"/>
      <c r="C582" s="369"/>
      <c r="D582" s="370"/>
      <c r="I582" s="368"/>
      <c r="J582" s="369"/>
      <c r="K582" s="370"/>
    </row>
    <row r="583" spans="2:11" x14ac:dyDescent="0.25">
      <c r="B583" s="20" t="s">
        <v>523</v>
      </c>
      <c r="C583" s="308" t="s">
        <v>17</v>
      </c>
      <c r="D583" s="370"/>
      <c r="I583" s="20" t="s">
        <v>523</v>
      </c>
      <c r="J583" s="308" t="s">
        <v>17</v>
      </c>
      <c r="K583" s="370"/>
    </row>
    <row r="584" spans="2:11" x14ac:dyDescent="0.25">
      <c r="B584" s="20"/>
      <c r="C584" s="309"/>
      <c r="D584" s="370"/>
      <c r="I584" s="20"/>
      <c r="J584" s="309"/>
      <c r="K584" s="370"/>
    </row>
    <row r="585" spans="2:11" x14ac:dyDescent="0.25">
      <c r="B585" s="368" t="s">
        <v>99</v>
      </c>
      <c r="C585" s="369" t="s">
        <v>556</v>
      </c>
      <c r="D585" s="310"/>
      <c r="I585" s="368" t="s">
        <v>32</v>
      </c>
      <c r="J585" s="369" t="s">
        <v>556</v>
      </c>
      <c r="K585" s="310"/>
    </row>
    <row r="586" spans="2:11" x14ac:dyDescent="0.25">
      <c r="B586" s="368"/>
      <c r="C586" s="369"/>
      <c r="D586" s="371">
        <f>+Detalle!E102</f>
        <v>39999</v>
      </c>
      <c r="I586" s="368"/>
      <c r="J586" s="369"/>
      <c r="K586" s="371">
        <f>+Detalle!E104</f>
        <v>46999</v>
      </c>
    </row>
    <row r="587" spans="2:11" x14ac:dyDescent="0.25">
      <c r="B587" s="21" t="s">
        <v>25</v>
      </c>
      <c r="C587" s="311" t="s">
        <v>41</v>
      </c>
      <c r="D587" s="371"/>
      <c r="I587" s="21" t="s">
        <v>25</v>
      </c>
      <c r="J587" s="311" t="s">
        <v>41</v>
      </c>
      <c r="K587" s="371"/>
    </row>
    <row r="588" spans="2:11" x14ac:dyDescent="0.25">
      <c r="C588" s="211"/>
      <c r="D588" s="312" t="s">
        <v>526</v>
      </c>
      <c r="J588" s="211"/>
      <c r="K588" s="312" t="s">
        <v>526</v>
      </c>
    </row>
    <row r="589" spans="2:11" x14ac:dyDescent="0.25">
      <c r="B589" s="368" t="s">
        <v>63</v>
      </c>
      <c r="C589" s="369" t="s">
        <v>552</v>
      </c>
      <c r="D589" s="313"/>
      <c r="I589" s="368" t="s">
        <v>63</v>
      </c>
      <c r="J589" s="369" t="s">
        <v>552</v>
      </c>
      <c r="K589" s="313"/>
    </row>
    <row r="590" spans="2:11" x14ac:dyDescent="0.25">
      <c r="B590" s="368"/>
      <c r="C590" s="369"/>
      <c r="D590" s="314" t="s">
        <v>187</v>
      </c>
      <c r="I590" s="368"/>
      <c r="J590" s="369"/>
      <c r="K590" s="314" t="s">
        <v>187</v>
      </c>
    </row>
    <row r="591" spans="2:11" ht="15" customHeight="1" x14ac:dyDescent="0.25">
      <c r="B591" s="21" t="s">
        <v>62</v>
      </c>
      <c r="C591" s="311" t="s">
        <v>529</v>
      </c>
      <c r="D591" s="366">
        <f>+D586/(1+$D593)/(1+$J$4)</f>
        <v>33057.024793388431</v>
      </c>
      <c r="I591" s="21" t="s">
        <v>62</v>
      </c>
      <c r="J591" s="311" t="s">
        <v>529</v>
      </c>
      <c r="K591" s="366">
        <f>+K586/(1+$D593)/(1+$J$4)</f>
        <v>38842.14876033058</v>
      </c>
    </row>
    <row r="592" spans="2:11" ht="15" customHeight="1" x14ac:dyDescent="0.25">
      <c r="C592" s="211"/>
      <c r="D592" s="366"/>
      <c r="J592" s="211"/>
      <c r="K592" s="366"/>
    </row>
    <row r="593" spans="2:13" x14ac:dyDescent="0.25">
      <c r="B593" s="368"/>
      <c r="C593" s="315" t="s">
        <v>1</v>
      </c>
      <c r="D593" s="316">
        <v>0.21</v>
      </c>
      <c r="J593" s="315" t="s">
        <v>1</v>
      </c>
      <c r="K593" s="316">
        <v>0.21</v>
      </c>
    </row>
    <row r="594" spans="2:13" x14ac:dyDescent="0.25">
      <c r="B594" s="368"/>
      <c r="C594" s="315" t="s">
        <v>21</v>
      </c>
      <c r="D594" s="78" t="s">
        <v>436</v>
      </c>
      <c r="E594" s="317" t="s">
        <v>437</v>
      </c>
      <c r="J594" s="315" t="s">
        <v>21</v>
      </c>
      <c r="K594" s="78" t="s">
        <v>438</v>
      </c>
      <c r="L594" s="317" t="s">
        <v>440</v>
      </c>
    </row>
    <row r="595" spans="2:13" x14ac:dyDescent="0.25">
      <c r="B595" s="318" t="str">
        <f>+LEFT(D594,8)</f>
        <v>SM-A035M</v>
      </c>
      <c r="C595" s="319" t="s">
        <v>31</v>
      </c>
      <c r="D595" s="320" t="s">
        <v>444</v>
      </c>
      <c r="E595" s="321" t="s">
        <v>445</v>
      </c>
      <c r="I595" s="318" t="str">
        <f>+LEFT(K594,8)</f>
        <v>SM-A035M</v>
      </c>
      <c r="J595" s="319" t="s">
        <v>31</v>
      </c>
      <c r="K595" s="320" t="s">
        <v>446</v>
      </c>
      <c r="L595" s="321" t="s">
        <v>447</v>
      </c>
    </row>
    <row r="596" spans="2:13" x14ac:dyDescent="0.25">
      <c r="C596" s="315" t="s">
        <v>4</v>
      </c>
      <c r="D596" s="322" t="s">
        <v>48</v>
      </c>
      <c r="E596" s="323" t="s">
        <v>127</v>
      </c>
      <c r="J596" s="315" t="s">
        <v>4</v>
      </c>
      <c r="K596" s="322" t="s">
        <v>48</v>
      </c>
      <c r="L596" s="323" t="s">
        <v>127</v>
      </c>
    </row>
    <row r="597" spans="2:13" ht="20.25" x14ac:dyDescent="0.3">
      <c r="D597" s="325" t="s">
        <v>43</v>
      </c>
      <c r="E597" s="325" t="s">
        <v>43</v>
      </c>
      <c r="K597" s="325"/>
      <c r="L597" s="325" t="s">
        <v>43</v>
      </c>
    </row>
    <row r="598" spans="2:13" ht="15" customHeight="1" x14ac:dyDescent="0.25">
      <c r="D598" s="367">
        <v>0</v>
      </c>
      <c r="E598" s="367">
        <v>0</v>
      </c>
      <c r="K598" s="367">
        <v>0</v>
      </c>
      <c r="L598" s="367">
        <v>0</v>
      </c>
    </row>
    <row r="599" spans="2:13" ht="15" customHeight="1" x14ac:dyDescent="0.25">
      <c r="D599" s="367"/>
      <c r="E599" s="367"/>
      <c r="K599" s="367"/>
      <c r="L599" s="367"/>
    </row>
    <row r="600" spans="2:13" x14ac:dyDescent="0.25">
      <c r="D600" s="327" t="s">
        <v>532</v>
      </c>
      <c r="E600" s="327" t="s">
        <v>532</v>
      </c>
      <c r="K600" s="327" t="s">
        <v>532</v>
      </c>
      <c r="L600" s="327" t="s">
        <v>532</v>
      </c>
    </row>
    <row r="601" spans="2:13" s="334" customFormat="1" ht="18.75" x14ac:dyDescent="0.3">
      <c r="D601" s="333">
        <f>+D598*$D$591</f>
        <v>0</v>
      </c>
      <c r="E601" s="333">
        <f>+E598*$D$591</f>
        <v>0</v>
      </c>
      <c r="K601" s="333">
        <f>+K598*$K$591</f>
        <v>0</v>
      </c>
      <c r="L601" s="333">
        <f>+L598*$K$591</f>
        <v>0</v>
      </c>
    </row>
    <row r="602" spans="2:13" x14ac:dyDescent="0.25">
      <c r="C602" s="330" t="s">
        <v>560</v>
      </c>
      <c r="D602" s="77" t="s">
        <v>329</v>
      </c>
      <c r="E602" s="331"/>
      <c r="F602" s="331"/>
      <c r="J602" s="330" t="s">
        <v>560</v>
      </c>
      <c r="K602" s="77" t="s">
        <v>329</v>
      </c>
      <c r="L602" s="331"/>
      <c r="M602" s="331"/>
    </row>
    <row r="607" spans="2:13" x14ac:dyDescent="0.25">
      <c r="B607" s="372" t="s">
        <v>328</v>
      </c>
      <c r="C607" s="373"/>
      <c r="D607" s="329" t="s">
        <v>50</v>
      </c>
    </row>
    <row r="608" spans="2:13" x14ac:dyDescent="0.25">
      <c r="B608" s="372"/>
      <c r="C608" s="373"/>
    </row>
    <row r="609" spans="2:9" x14ac:dyDescent="0.25">
      <c r="C609" s="211"/>
    </row>
    <row r="610" spans="2:9" x14ac:dyDescent="0.25">
      <c r="B610" s="368" t="s">
        <v>250</v>
      </c>
      <c r="C610" s="369" t="s">
        <v>19</v>
      </c>
      <c r="D610" s="307"/>
    </row>
    <row r="611" spans="2:9" x14ac:dyDescent="0.25">
      <c r="B611" s="368"/>
      <c r="C611" s="369"/>
      <c r="D611" s="370"/>
    </row>
    <row r="612" spans="2:9" x14ac:dyDescent="0.25">
      <c r="B612" s="20" t="s">
        <v>523</v>
      </c>
      <c r="C612" s="308" t="s">
        <v>17</v>
      </c>
      <c r="D612" s="370"/>
    </row>
    <row r="613" spans="2:9" x14ac:dyDescent="0.25">
      <c r="B613" s="20"/>
      <c r="C613" s="309"/>
      <c r="D613" s="370"/>
    </row>
    <row r="614" spans="2:9" x14ac:dyDescent="0.25">
      <c r="B614" s="368" t="s">
        <v>103</v>
      </c>
      <c r="C614" s="369" t="s">
        <v>556</v>
      </c>
      <c r="D614" s="310"/>
    </row>
    <row r="615" spans="2:9" x14ac:dyDescent="0.25">
      <c r="B615" s="368"/>
      <c r="C615" s="369"/>
      <c r="D615" s="371">
        <f>+Detalle!E108</f>
        <v>34999</v>
      </c>
    </row>
    <row r="616" spans="2:9" x14ac:dyDescent="0.25">
      <c r="B616" s="21" t="s">
        <v>25</v>
      </c>
      <c r="C616" s="311" t="s">
        <v>41</v>
      </c>
      <c r="D616" s="371"/>
    </row>
    <row r="617" spans="2:9" x14ac:dyDescent="0.25">
      <c r="C617" s="211"/>
      <c r="D617" s="312" t="s">
        <v>526</v>
      </c>
    </row>
    <row r="618" spans="2:9" x14ac:dyDescent="0.25">
      <c r="B618" s="368" t="s">
        <v>63</v>
      </c>
      <c r="C618" s="369" t="s">
        <v>559</v>
      </c>
      <c r="D618" s="313"/>
    </row>
    <row r="619" spans="2:9" x14ac:dyDescent="0.25">
      <c r="B619" s="368"/>
      <c r="C619" s="369"/>
      <c r="D619" s="314" t="s">
        <v>187</v>
      </c>
    </row>
    <row r="620" spans="2:9" ht="15" customHeight="1" x14ac:dyDescent="0.25">
      <c r="B620" s="21" t="s">
        <v>62</v>
      </c>
      <c r="C620" s="311" t="s">
        <v>529</v>
      </c>
      <c r="D620" s="366">
        <f>+D615/(1+$D622)/(1+$J$4)</f>
        <v>28924.793388429753</v>
      </c>
    </row>
    <row r="621" spans="2:9" ht="15" customHeight="1" x14ac:dyDescent="0.25">
      <c r="C621" s="211"/>
      <c r="D621" s="366"/>
    </row>
    <row r="622" spans="2:9" x14ac:dyDescent="0.25">
      <c r="B622" s="368"/>
      <c r="C622" s="315" t="s">
        <v>1</v>
      </c>
      <c r="D622" s="316">
        <v>0.21</v>
      </c>
    </row>
    <row r="623" spans="2:9" x14ac:dyDescent="0.25">
      <c r="B623" s="368"/>
      <c r="C623" s="315" t="s">
        <v>21</v>
      </c>
      <c r="D623" s="78" t="s">
        <v>322</v>
      </c>
      <c r="E623" s="317" t="s">
        <v>324</v>
      </c>
      <c r="F623" s="317" t="s">
        <v>595</v>
      </c>
      <c r="G623" s="317" t="s">
        <v>620</v>
      </c>
      <c r="I623" s="317" t="s">
        <v>697</v>
      </c>
    </row>
    <row r="624" spans="2:9" x14ac:dyDescent="0.25">
      <c r="B624" s="318" t="str">
        <f>+LEFT(D623,8)</f>
        <v>SM-A032M</v>
      </c>
      <c r="C624" s="319" t="s">
        <v>31</v>
      </c>
      <c r="D624" s="320" t="s">
        <v>326</v>
      </c>
      <c r="E624" s="321" t="s">
        <v>327</v>
      </c>
      <c r="F624" s="321" t="s">
        <v>596</v>
      </c>
      <c r="G624" s="321" t="s">
        <v>622</v>
      </c>
      <c r="I624" s="321" t="s">
        <v>699</v>
      </c>
    </row>
    <row r="625" spans="3:9" x14ac:dyDescent="0.25">
      <c r="C625" s="315" t="s">
        <v>4</v>
      </c>
      <c r="D625" s="322" t="s">
        <v>48</v>
      </c>
      <c r="E625" s="323" t="s">
        <v>127</v>
      </c>
      <c r="F625" s="322" t="s">
        <v>48</v>
      </c>
      <c r="G625" s="322" t="s">
        <v>166</v>
      </c>
      <c r="I625" s="322" t="s">
        <v>700</v>
      </c>
    </row>
    <row r="626" spans="3:9" ht="20.25" x14ac:dyDescent="0.3">
      <c r="D626" s="325" t="s">
        <v>43</v>
      </c>
      <c r="E626" s="325" t="s">
        <v>43</v>
      </c>
      <c r="F626" s="325" t="s">
        <v>43</v>
      </c>
      <c r="G626" s="325" t="s">
        <v>43</v>
      </c>
      <c r="I626" s="325" t="s">
        <v>43</v>
      </c>
    </row>
    <row r="627" spans="3:9" ht="15" customHeight="1" x14ac:dyDescent="0.25">
      <c r="D627" s="367">
        <v>0</v>
      </c>
      <c r="E627" s="367">
        <v>0</v>
      </c>
      <c r="F627" s="367">
        <v>0</v>
      </c>
      <c r="G627" s="367">
        <v>0</v>
      </c>
      <c r="I627" s="367">
        <v>0</v>
      </c>
    </row>
    <row r="628" spans="3:9" ht="15" customHeight="1" x14ac:dyDescent="0.25">
      <c r="D628" s="367"/>
      <c r="E628" s="367"/>
      <c r="F628" s="367"/>
      <c r="G628" s="367"/>
      <c r="I628" s="367"/>
    </row>
    <row r="629" spans="3:9" x14ac:dyDescent="0.25">
      <c r="D629" s="327" t="s">
        <v>532</v>
      </c>
      <c r="E629" s="327" t="s">
        <v>532</v>
      </c>
      <c r="F629" s="327" t="s">
        <v>532</v>
      </c>
      <c r="G629" s="327" t="s">
        <v>532</v>
      </c>
      <c r="I629" s="327" t="s">
        <v>532</v>
      </c>
    </row>
    <row r="630" spans="3:9" s="334" customFormat="1" ht="18.75" x14ac:dyDescent="0.3">
      <c r="D630" s="333">
        <f>+D627*$D$620</f>
        <v>0</v>
      </c>
      <c r="E630" s="333">
        <f>+E627*$D$620</f>
        <v>0</v>
      </c>
      <c r="F630" s="333">
        <f>+F627*$D$620</f>
        <v>0</v>
      </c>
      <c r="G630" s="333">
        <f>+G627*$D$620</f>
        <v>0</v>
      </c>
      <c r="I630" s="333">
        <f>+I627*$D$620</f>
        <v>0</v>
      </c>
    </row>
    <row r="631" spans="3:9" x14ac:dyDescent="0.25">
      <c r="C631" s="330" t="s">
        <v>560</v>
      </c>
      <c r="D631" s="77" t="s">
        <v>329</v>
      </c>
      <c r="E631" s="331"/>
      <c r="F631" s="331"/>
    </row>
  </sheetData>
  <sheetProtection algorithmName="SHA-512" hashValue="7QMUaJmLYcIeD5EHDwmK3nkcrwkuGxJN0Cil8o34jmWPTyvhKTmKQIKQv2krcim+W2p4VXjbo/f8qLnZMMh1mQ==" saltValue="ejVkjCL3U4xUhyisOFocdA==" spinCount="100000" sheet="1" objects="1" scenarios="1"/>
  <mergeCells count="512">
    <mergeCell ref="B530:B531"/>
    <mergeCell ref="C530:C531"/>
    <mergeCell ref="I530:I531"/>
    <mergeCell ref="J530:J531"/>
    <mergeCell ref="D532:D533"/>
    <mergeCell ref="K532:K533"/>
    <mergeCell ref="B534:B535"/>
    <mergeCell ref="D539:D540"/>
    <mergeCell ref="E539:E540"/>
    <mergeCell ref="K539:K540"/>
    <mergeCell ref="B519:C520"/>
    <mergeCell ref="I519:J520"/>
    <mergeCell ref="B522:B523"/>
    <mergeCell ref="C522:C523"/>
    <mergeCell ref="I522:I523"/>
    <mergeCell ref="J522:J523"/>
    <mergeCell ref="D523:D525"/>
    <mergeCell ref="K523:K525"/>
    <mergeCell ref="B526:B527"/>
    <mergeCell ref="C526:C527"/>
    <mergeCell ref="I526:I527"/>
    <mergeCell ref="J526:J527"/>
    <mergeCell ref="D527:D528"/>
    <mergeCell ref="K527:K528"/>
    <mergeCell ref="B502:B503"/>
    <mergeCell ref="C502:C503"/>
    <mergeCell ref="I502:I503"/>
    <mergeCell ref="J502:J503"/>
    <mergeCell ref="D504:D505"/>
    <mergeCell ref="K504:K505"/>
    <mergeCell ref="B506:B507"/>
    <mergeCell ref="D511:D512"/>
    <mergeCell ref="K511:K512"/>
    <mergeCell ref="E511:E512"/>
    <mergeCell ref="F511:F512"/>
    <mergeCell ref="B491:C492"/>
    <mergeCell ref="I491:J492"/>
    <mergeCell ref="B494:B495"/>
    <mergeCell ref="C494:C495"/>
    <mergeCell ref="I494:I495"/>
    <mergeCell ref="J494:J495"/>
    <mergeCell ref="D495:D497"/>
    <mergeCell ref="K495:K497"/>
    <mergeCell ref="B498:B499"/>
    <mergeCell ref="C498:C499"/>
    <mergeCell ref="I498:I499"/>
    <mergeCell ref="J498:J499"/>
    <mergeCell ref="D499:D500"/>
    <mergeCell ref="K499:K500"/>
    <mergeCell ref="B550:C551"/>
    <mergeCell ref="B553:B554"/>
    <mergeCell ref="C553:C554"/>
    <mergeCell ref="D554:D556"/>
    <mergeCell ref="B557:B558"/>
    <mergeCell ref="C557:C558"/>
    <mergeCell ref="D558:D559"/>
    <mergeCell ref="B561:B562"/>
    <mergeCell ref="C561:C562"/>
    <mergeCell ref="I39:J40"/>
    <mergeCell ref="I42:I43"/>
    <mergeCell ref="K43:K45"/>
    <mergeCell ref="I46:I47"/>
    <mergeCell ref="K47:K48"/>
    <mergeCell ref="I50:I51"/>
    <mergeCell ref="K52:K53"/>
    <mergeCell ref="I54:I55"/>
    <mergeCell ref="K59:K60"/>
    <mergeCell ref="C42:C43"/>
    <mergeCell ref="D43:D45"/>
    <mergeCell ref="B46:B47"/>
    <mergeCell ref="C46:C47"/>
    <mergeCell ref="D47:D48"/>
    <mergeCell ref="B50:B51"/>
    <mergeCell ref="C50:C51"/>
    <mergeCell ref="D52:D53"/>
    <mergeCell ref="B54:B55"/>
    <mergeCell ref="D59:D60"/>
    <mergeCell ref="E59:E60"/>
    <mergeCell ref="F59:F60"/>
    <mergeCell ref="L27:L28"/>
    <mergeCell ref="B23:B24"/>
    <mergeCell ref="D28:D29"/>
    <mergeCell ref="I7:J8"/>
    <mergeCell ref="I10:I11"/>
    <mergeCell ref="J10:J11"/>
    <mergeCell ref="K11:K13"/>
    <mergeCell ref="I14:I15"/>
    <mergeCell ref="J14:J15"/>
    <mergeCell ref="K15:K16"/>
    <mergeCell ref="I18:I19"/>
    <mergeCell ref="J18:J19"/>
    <mergeCell ref="K20:K21"/>
    <mergeCell ref="I22:I23"/>
    <mergeCell ref="K27:K28"/>
    <mergeCell ref="J42:J43"/>
    <mergeCell ref="J46:J47"/>
    <mergeCell ref="J50:J51"/>
    <mergeCell ref="L59:L60"/>
    <mergeCell ref="B39:C40"/>
    <mergeCell ref="B42:B43"/>
    <mergeCell ref="B67:C68"/>
    <mergeCell ref="I67:J68"/>
    <mergeCell ref="B70:B71"/>
    <mergeCell ref="C70:C71"/>
    <mergeCell ref="I70:I71"/>
    <mergeCell ref="J70:J71"/>
    <mergeCell ref="D71:D73"/>
    <mergeCell ref="M1:N1"/>
    <mergeCell ref="F2:F3"/>
    <mergeCell ref="I2:I3"/>
    <mergeCell ref="J2:J3"/>
    <mergeCell ref="M2:N4"/>
    <mergeCell ref="I4:I5"/>
    <mergeCell ref="J4:J5"/>
    <mergeCell ref="B8:C9"/>
    <mergeCell ref="B11:B12"/>
    <mergeCell ref="C11:C12"/>
    <mergeCell ref="D12:D14"/>
    <mergeCell ref="B15:B16"/>
    <mergeCell ref="C15:C16"/>
    <mergeCell ref="D16:D17"/>
    <mergeCell ref="B19:B20"/>
    <mergeCell ref="C19:C20"/>
    <mergeCell ref="D21:D22"/>
    <mergeCell ref="B78:B79"/>
    <mergeCell ref="C78:C79"/>
    <mergeCell ref="I78:I79"/>
    <mergeCell ref="J78:J79"/>
    <mergeCell ref="D80:D81"/>
    <mergeCell ref="K80:K81"/>
    <mergeCell ref="K71:K73"/>
    <mergeCell ref="B74:B75"/>
    <mergeCell ref="C74:C75"/>
    <mergeCell ref="I74:I75"/>
    <mergeCell ref="J74:J75"/>
    <mergeCell ref="D75:D76"/>
    <mergeCell ref="K75:K76"/>
    <mergeCell ref="O87:O88"/>
    <mergeCell ref="B94:C95"/>
    <mergeCell ref="B97:B98"/>
    <mergeCell ref="C97:C98"/>
    <mergeCell ref="D98:D100"/>
    <mergeCell ref="B82:B83"/>
    <mergeCell ref="I82:I83"/>
    <mergeCell ref="D87:D88"/>
    <mergeCell ref="E87:E88"/>
    <mergeCell ref="F87:F88"/>
    <mergeCell ref="K87:K88"/>
    <mergeCell ref="B101:B102"/>
    <mergeCell ref="C101:C102"/>
    <mergeCell ref="D102:D103"/>
    <mergeCell ref="B105:B106"/>
    <mergeCell ref="C105:C106"/>
    <mergeCell ref="D107:D108"/>
    <mergeCell ref="L87:L88"/>
    <mergeCell ref="M87:M88"/>
    <mergeCell ref="N87:N88"/>
    <mergeCell ref="B109:B110"/>
    <mergeCell ref="D114:D115"/>
    <mergeCell ref="E114:E115"/>
    <mergeCell ref="B122:C123"/>
    <mergeCell ref="I122:J123"/>
    <mergeCell ref="B125:B126"/>
    <mergeCell ref="C125:C126"/>
    <mergeCell ref="I125:I126"/>
    <mergeCell ref="J125:J126"/>
    <mergeCell ref="D126:D128"/>
    <mergeCell ref="B133:B134"/>
    <mergeCell ref="C133:C134"/>
    <mergeCell ref="I133:I134"/>
    <mergeCell ref="J133:J134"/>
    <mergeCell ref="D135:D136"/>
    <mergeCell ref="K135:K136"/>
    <mergeCell ref="K126:K128"/>
    <mergeCell ref="B129:B130"/>
    <mergeCell ref="C129:C130"/>
    <mergeCell ref="I129:I130"/>
    <mergeCell ref="J129:J130"/>
    <mergeCell ref="D130:D131"/>
    <mergeCell ref="K130:K131"/>
    <mergeCell ref="K142:K143"/>
    <mergeCell ref="L142:L143"/>
    <mergeCell ref="M142:M143"/>
    <mergeCell ref="N142:N143"/>
    <mergeCell ref="B150:C151"/>
    <mergeCell ref="B153:B154"/>
    <mergeCell ref="C153:C154"/>
    <mergeCell ref="D154:D156"/>
    <mergeCell ref="B137:B138"/>
    <mergeCell ref="I137:I138"/>
    <mergeCell ref="D142:D143"/>
    <mergeCell ref="E142:E143"/>
    <mergeCell ref="F142:F143"/>
    <mergeCell ref="G142:G143"/>
    <mergeCell ref="B165:B166"/>
    <mergeCell ref="D170:D171"/>
    <mergeCell ref="E170:E171"/>
    <mergeCell ref="F170:F171"/>
    <mergeCell ref="G170:G171"/>
    <mergeCell ref="B179:C180"/>
    <mergeCell ref="B157:B158"/>
    <mergeCell ref="C157:C158"/>
    <mergeCell ref="D158:D159"/>
    <mergeCell ref="B161:B162"/>
    <mergeCell ref="C161:C162"/>
    <mergeCell ref="D163:D164"/>
    <mergeCell ref="K183:K185"/>
    <mergeCell ref="B186:B187"/>
    <mergeCell ref="C186:C187"/>
    <mergeCell ref="I186:I187"/>
    <mergeCell ref="J186:J187"/>
    <mergeCell ref="D187:D188"/>
    <mergeCell ref="K187:K188"/>
    <mergeCell ref="I179:J180"/>
    <mergeCell ref="B182:B183"/>
    <mergeCell ref="C182:C183"/>
    <mergeCell ref="I182:I183"/>
    <mergeCell ref="J182:J183"/>
    <mergeCell ref="D183:D185"/>
    <mergeCell ref="B194:B195"/>
    <mergeCell ref="I194:I195"/>
    <mergeCell ref="D199:D200"/>
    <mergeCell ref="E199:E200"/>
    <mergeCell ref="K199:K200"/>
    <mergeCell ref="L199:L200"/>
    <mergeCell ref="B190:B191"/>
    <mergeCell ref="C190:C191"/>
    <mergeCell ref="I190:I191"/>
    <mergeCell ref="J190:J191"/>
    <mergeCell ref="D192:D193"/>
    <mergeCell ref="K192:K193"/>
    <mergeCell ref="M199:M200"/>
    <mergeCell ref="B207:C208"/>
    <mergeCell ref="I207:J208"/>
    <mergeCell ref="B210:B211"/>
    <mergeCell ref="C210:C211"/>
    <mergeCell ref="I210:I211"/>
    <mergeCell ref="J210:J211"/>
    <mergeCell ref="D211:D213"/>
    <mergeCell ref="K211:K213"/>
    <mergeCell ref="B218:B219"/>
    <mergeCell ref="C218:C219"/>
    <mergeCell ref="I218:I219"/>
    <mergeCell ref="J218:J219"/>
    <mergeCell ref="D220:D221"/>
    <mergeCell ref="K220:K221"/>
    <mergeCell ref="B214:B215"/>
    <mergeCell ref="C214:C215"/>
    <mergeCell ref="I214:I215"/>
    <mergeCell ref="J214:J215"/>
    <mergeCell ref="D215:D216"/>
    <mergeCell ref="K215:K216"/>
    <mergeCell ref="K227:K228"/>
    <mergeCell ref="L227:L228"/>
    <mergeCell ref="M227:M228"/>
    <mergeCell ref="N227:N228"/>
    <mergeCell ref="B236:C237"/>
    <mergeCell ref="B239:B240"/>
    <mergeCell ref="C239:C240"/>
    <mergeCell ref="D240:D242"/>
    <mergeCell ref="B222:B223"/>
    <mergeCell ref="I222:I223"/>
    <mergeCell ref="D227:D228"/>
    <mergeCell ref="E227:E228"/>
    <mergeCell ref="F227:F228"/>
    <mergeCell ref="G227:G228"/>
    <mergeCell ref="I236:J237"/>
    <mergeCell ref="I239:I240"/>
    <mergeCell ref="J239:J240"/>
    <mergeCell ref="K240:K242"/>
    <mergeCell ref="B251:B252"/>
    <mergeCell ref="D256:D257"/>
    <mergeCell ref="E256:E257"/>
    <mergeCell ref="B264:C265"/>
    <mergeCell ref="B243:B244"/>
    <mergeCell ref="C243:C244"/>
    <mergeCell ref="D244:D245"/>
    <mergeCell ref="B247:B248"/>
    <mergeCell ref="C247:C248"/>
    <mergeCell ref="D249:D250"/>
    <mergeCell ref="B275:B276"/>
    <mergeCell ref="C275:C276"/>
    <mergeCell ref="D277:D278"/>
    <mergeCell ref="B279:B280"/>
    <mergeCell ref="D284:D285"/>
    <mergeCell ref="E284:E285"/>
    <mergeCell ref="B267:B268"/>
    <mergeCell ref="C267:C268"/>
    <mergeCell ref="D268:D270"/>
    <mergeCell ref="B271:B272"/>
    <mergeCell ref="C271:C272"/>
    <mergeCell ref="D272:D273"/>
    <mergeCell ref="B303:B304"/>
    <mergeCell ref="C303:C304"/>
    <mergeCell ref="D305:D306"/>
    <mergeCell ref="B299:B300"/>
    <mergeCell ref="C299:C300"/>
    <mergeCell ref="D300:D301"/>
    <mergeCell ref="B292:C293"/>
    <mergeCell ref="B295:B296"/>
    <mergeCell ref="C295:C296"/>
    <mergeCell ref="D296:D298"/>
    <mergeCell ref="B319:C320"/>
    <mergeCell ref="B322:B323"/>
    <mergeCell ref="C322:C323"/>
    <mergeCell ref="D323:D325"/>
    <mergeCell ref="B307:B308"/>
    <mergeCell ref="D312:D313"/>
    <mergeCell ref="E312:E313"/>
    <mergeCell ref="F312:F313"/>
    <mergeCell ref="G312:G313"/>
    <mergeCell ref="B334:B335"/>
    <mergeCell ref="D339:D340"/>
    <mergeCell ref="E339:E340"/>
    <mergeCell ref="F339:F340"/>
    <mergeCell ref="G339:G340"/>
    <mergeCell ref="B348:C349"/>
    <mergeCell ref="B326:B327"/>
    <mergeCell ref="C326:C327"/>
    <mergeCell ref="D327:D328"/>
    <mergeCell ref="B330:B331"/>
    <mergeCell ref="C330:C331"/>
    <mergeCell ref="D332:D333"/>
    <mergeCell ref="B355:B356"/>
    <mergeCell ref="C355:C356"/>
    <mergeCell ref="I355:I356"/>
    <mergeCell ref="J355:J356"/>
    <mergeCell ref="D356:D357"/>
    <mergeCell ref="K356:K357"/>
    <mergeCell ref="I348:J349"/>
    <mergeCell ref="B351:B352"/>
    <mergeCell ref="C351:C352"/>
    <mergeCell ref="I351:I352"/>
    <mergeCell ref="J351:J352"/>
    <mergeCell ref="D352:D354"/>
    <mergeCell ref="K352:K354"/>
    <mergeCell ref="B363:B364"/>
    <mergeCell ref="I363:I364"/>
    <mergeCell ref="D368:D369"/>
    <mergeCell ref="E368:E369"/>
    <mergeCell ref="F368:F369"/>
    <mergeCell ref="G368:G369"/>
    <mergeCell ref="K379:K381"/>
    <mergeCell ref="B359:B360"/>
    <mergeCell ref="C359:C360"/>
    <mergeCell ref="I359:I360"/>
    <mergeCell ref="J359:J360"/>
    <mergeCell ref="D361:D362"/>
    <mergeCell ref="K361:K362"/>
    <mergeCell ref="K368:K369"/>
    <mergeCell ref="B390:B391"/>
    <mergeCell ref="I390:I391"/>
    <mergeCell ref="M368:M369"/>
    <mergeCell ref="B375:C376"/>
    <mergeCell ref="I375:J376"/>
    <mergeCell ref="B378:B379"/>
    <mergeCell ref="C378:C379"/>
    <mergeCell ref="I378:I379"/>
    <mergeCell ref="J378:J379"/>
    <mergeCell ref="D379:D381"/>
    <mergeCell ref="B386:B387"/>
    <mergeCell ref="C386:C387"/>
    <mergeCell ref="I386:I387"/>
    <mergeCell ref="J386:J387"/>
    <mergeCell ref="D388:D389"/>
    <mergeCell ref="K388:K389"/>
    <mergeCell ref="B382:B383"/>
    <mergeCell ref="C382:C383"/>
    <mergeCell ref="I382:I383"/>
    <mergeCell ref="J382:J383"/>
    <mergeCell ref="D383:D384"/>
    <mergeCell ref="K383:K384"/>
    <mergeCell ref="L368:L369"/>
    <mergeCell ref="B411:B412"/>
    <mergeCell ref="C411:C412"/>
    <mergeCell ref="I411:I412"/>
    <mergeCell ref="J411:J412"/>
    <mergeCell ref="D412:D413"/>
    <mergeCell ref="K412:K413"/>
    <mergeCell ref="M395:M396"/>
    <mergeCell ref="B404:C405"/>
    <mergeCell ref="I404:J405"/>
    <mergeCell ref="B407:B408"/>
    <mergeCell ref="C407:C408"/>
    <mergeCell ref="I407:I408"/>
    <mergeCell ref="J407:J408"/>
    <mergeCell ref="D408:D410"/>
    <mergeCell ref="K408:K410"/>
    <mergeCell ref="D395:D396"/>
    <mergeCell ref="E395:E396"/>
    <mergeCell ref="K395:K396"/>
    <mergeCell ref="L395:L396"/>
    <mergeCell ref="D424:D425"/>
    <mergeCell ref="E424:E425"/>
    <mergeCell ref="F424:F425"/>
    <mergeCell ref="K424:K425"/>
    <mergeCell ref="B415:B416"/>
    <mergeCell ref="C415:C416"/>
    <mergeCell ref="I415:I416"/>
    <mergeCell ref="J415:J416"/>
    <mergeCell ref="D417:D418"/>
    <mergeCell ref="K417:K418"/>
    <mergeCell ref="B469:B470"/>
    <mergeCell ref="C469:C470"/>
    <mergeCell ref="I469:I470"/>
    <mergeCell ref="J469:J470"/>
    <mergeCell ref="D470:D471"/>
    <mergeCell ref="K470:K471"/>
    <mergeCell ref="B462:C463"/>
    <mergeCell ref="I462:J463"/>
    <mergeCell ref="B465:B466"/>
    <mergeCell ref="C465:C466"/>
    <mergeCell ref="I465:I466"/>
    <mergeCell ref="J465:J466"/>
    <mergeCell ref="D466:D468"/>
    <mergeCell ref="K466:K468"/>
    <mergeCell ref="B477:B478"/>
    <mergeCell ref="D482:D483"/>
    <mergeCell ref="E482:E483"/>
    <mergeCell ref="K482:K483"/>
    <mergeCell ref="L482:L483"/>
    <mergeCell ref="B473:B474"/>
    <mergeCell ref="C473:C474"/>
    <mergeCell ref="I473:I474"/>
    <mergeCell ref="J473:J474"/>
    <mergeCell ref="D475:D476"/>
    <mergeCell ref="K475:K476"/>
    <mergeCell ref="B578:C579"/>
    <mergeCell ref="I578:J579"/>
    <mergeCell ref="I561:I562"/>
    <mergeCell ref="J561:J562"/>
    <mergeCell ref="K563:K564"/>
    <mergeCell ref="I557:I558"/>
    <mergeCell ref="J557:J558"/>
    <mergeCell ref="K558:K559"/>
    <mergeCell ref="I553:I554"/>
    <mergeCell ref="J553:J554"/>
    <mergeCell ref="K554:K556"/>
    <mergeCell ref="D563:D564"/>
    <mergeCell ref="D570:D571"/>
    <mergeCell ref="B565:B566"/>
    <mergeCell ref="C585:C586"/>
    <mergeCell ref="I585:I586"/>
    <mergeCell ref="J585:J586"/>
    <mergeCell ref="D586:D587"/>
    <mergeCell ref="K586:K587"/>
    <mergeCell ref="B581:B582"/>
    <mergeCell ref="C581:C582"/>
    <mergeCell ref="I581:I582"/>
    <mergeCell ref="J581:J582"/>
    <mergeCell ref="D582:D584"/>
    <mergeCell ref="K582:K584"/>
    <mergeCell ref="F284:F285"/>
    <mergeCell ref="G284:G285"/>
    <mergeCell ref="F256:F257"/>
    <mergeCell ref="G256:G257"/>
    <mergeCell ref="G627:G628"/>
    <mergeCell ref="K570:K571"/>
    <mergeCell ref="I550:J551"/>
    <mergeCell ref="M256:M257"/>
    <mergeCell ref="N256:N257"/>
    <mergeCell ref="I627:I628"/>
    <mergeCell ref="K598:K599"/>
    <mergeCell ref="L598:L599"/>
    <mergeCell ref="I589:I590"/>
    <mergeCell ref="J589:J590"/>
    <mergeCell ref="K591:K592"/>
    <mergeCell ref="L539:L540"/>
    <mergeCell ref="F539:F540"/>
    <mergeCell ref="M539:M540"/>
    <mergeCell ref="I243:I244"/>
    <mergeCell ref="J243:J244"/>
    <mergeCell ref="K244:K245"/>
    <mergeCell ref="I247:I248"/>
    <mergeCell ref="J247:J248"/>
    <mergeCell ref="K249:K250"/>
    <mergeCell ref="I251:I252"/>
    <mergeCell ref="K256:K257"/>
    <mergeCell ref="L256:L257"/>
    <mergeCell ref="B432:C433"/>
    <mergeCell ref="B435:B436"/>
    <mergeCell ref="C435:C436"/>
    <mergeCell ref="D436:D438"/>
    <mergeCell ref="B439:B440"/>
    <mergeCell ref="C439:C440"/>
    <mergeCell ref="D440:D441"/>
    <mergeCell ref="B443:B444"/>
    <mergeCell ref="C443:C444"/>
    <mergeCell ref="D445:D446"/>
    <mergeCell ref="D452:D453"/>
    <mergeCell ref="E452:E453"/>
    <mergeCell ref="F627:F628"/>
    <mergeCell ref="B618:B619"/>
    <mergeCell ref="C618:C619"/>
    <mergeCell ref="D620:D621"/>
    <mergeCell ref="B622:B623"/>
    <mergeCell ref="D627:D628"/>
    <mergeCell ref="E627:E628"/>
    <mergeCell ref="B610:B611"/>
    <mergeCell ref="C610:C611"/>
    <mergeCell ref="D611:D613"/>
    <mergeCell ref="B614:B615"/>
    <mergeCell ref="C614:C615"/>
    <mergeCell ref="D615:D616"/>
    <mergeCell ref="B593:B594"/>
    <mergeCell ref="D598:D599"/>
    <mergeCell ref="E598:E599"/>
    <mergeCell ref="B607:C608"/>
    <mergeCell ref="B589:B590"/>
    <mergeCell ref="C589:C590"/>
    <mergeCell ref="D591:D592"/>
    <mergeCell ref="B585:B586"/>
  </mergeCells>
  <conditionalFormatting sqref="G87">
    <cfRule type="cellIs" dxfId="138" priority="183" operator="greaterThan">
      <formula>0</formula>
    </cfRule>
  </conditionalFormatting>
  <conditionalFormatting sqref="D87">
    <cfRule type="cellIs" dxfId="137" priority="180" operator="greaterThan">
      <formula>0</formula>
    </cfRule>
  </conditionalFormatting>
  <conditionalFormatting sqref="K339">
    <cfRule type="cellIs" dxfId="136" priority="128" operator="greaterThan">
      <formula>0</formula>
    </cfRule>
  </conditionalFormatting>
  <conditionalFormatting sqref="L339">
    <cfRule type="cellIs" dxfId="135" priority="127" operator="greaterThan">
      <formula>0</formula>
    </cfRule>
  </conditionalFormatting>
  <conditionalFormatting sqref="M339">
    <cfRule type="cellIs" dxfId="134" priority="126" operator="greaterThan">
      <formula>0</formula>
    </cfRule>
  </conditionalFormatting>
  <conditionalFormatting sqref="N339">
    <cfRule type="cellIs" dxfId="133" priority="125" operator="greaterThan">
      <formula>0</formula>
    </cfRule>
  </conditionalFormatting>
  <conditionalFormatting sqref="E87">
    <cfRule type="cellIs" dxfId="132" priority="63" operator="greaterThan">
      <formula>0</formula>
    </cfRule>
  </conditionalFormatting>
  <conditionalFormatting sqref="F87">
    <cfRule type="cellIs" dxfId="131" priority="62" operator="greaterThan">
      <formula>0</formula>
    </cfRule>
  </conditionalFormatting>
  <conditionalFormatting sqref="K87">
    <cfRule type="cellIs" dxfId="130" priority="61" operator="greaterThan">
      <formula>0</formula>
    </cfRule>
  </conditionalFormatting>
  <conditionalFormatting sqref="L87">
    <cfRule type="cellIs" dxfId="129" priority="60" operator="greaterThan">
      <formula>0</formula>
    </cfRule>
  </conditionalFormatting>
  <conditionalFormatting sqref="M87:O87">
    <cfRule type="cellIs" dxfId="128" priority="58" operator="greaterThan">
      <formula>0</formula>
    </cfRule>
  </conditionalFormatting>
  <conditionalFormatting sqref="D114:E114">
    <cfRule type="cellIs" dxfId="127" priority="57" operator="greaterThan">
      <formula>0</formula>
    </cfRule>
  </conditionalFormatting>
  <conditionalFormatting sqref="D142:G142">
    <cfRule type="cellIs" dxfId="126" priority="56" operator="greaterThan">
      <formula>0</formula>
    </cfRule>
  </conditionalFormatting>
  <conditionalFormatting sqref="K142:N142">
    <cfRule type="cellIs" dxfId="125" priority="55" operator="greaterThan">
      <formula>0</formula>
    </cfRule>
  </conditionalFormatting>
  <conditionalFormatting sqref="D170:G170">
    <cfRule type="cellIs" dxfId="124" priority="54" operator="greaterThan">
      <formula>0</formula>
    </cfRule>
  </conditionalFormatting>
  <conditionalFormatting sqref="D199:E199">
    <cfRule type="cellIs" dxfId="123" priority="53" operator="greaterThan">
      <formula>0</formula>
    </cfRule>
  </conditionalFormatting>
  <conditionalFormatting sqref="K199:M199">
    <cfRule type="cellIs" dxfId="122" priority="52" operator="greaterThan">
      <formula>0</formula>
    </cfRule>
  </conditionalFormatting>
  <conditionalFormatting sqref="D227:G227">
    <cfRule type="cellIs" dxfId="121" priority="51" operator="greaterThan">
      <formula>0</formula>
    </cfRule>
  </conditionalFormatting>
  <conditionalFormatting sqref="K227:N227">
    <cfRule type="cellIs" dxfId="120" priority="50" operator="greaterThan">
      <formula>0</formula>
    </cfRule>
  </conditionalFormatting>
  <conditionalFormatting sqref="D256:G256">
    <cfRule type="cellIs" dxfId="119" priority="49" operator="greaterThan">
      <formula>0</formula>
    </cfRule>
  </conditionalFormatting>
  <conditionalFormatting sqref="D284:G284">
    <cfRule type="cellIs" dxfId="118" priority="48" operator="greaterThan">
      <formula>0</formula>
    </cfRule>
  </conditionalFormatting>
  <conditionalFormatting sqref="D312:G312">
    <cfRule type="cellIs" dxfId="117" priority="47" operator="greaterThan">
      <formula>0</formula>
    </cfRule>
  </conditionalFormatting>
  <conditionalFormatting sqref="K312:N312">
    <cfRule type="cellIs" dxfId="116" priority="46" operator="greaterThan">
      <formula>0</formula>
    </cfRule>
  </conditionalFormatting>
  <conditionalFormatting sqref="D339:G339">
    <cfRule type="cellIs" dxfId="115" priority="45" operator="greaterThan">
      <formula>0</formula>
    </cfRule>
  </conditionalFormatting>
  <conditionalFormatting sqref="D368:G368">
    <cfRule type="cellIs" dxfId="114" priority="44" operator="greaterThan">
      <formula>0</formula>
    </cfRule>
  </conditionalFormatting>
  <conditionalFormatting sqref="K368:M368">
    <cfRule type="cellIs" dxfId="113" priority="43" operator="greaterThan">
      <formula>0</formula>
    </cfRule>
  </conditionalFormatting>
  <conditionalFormatting sqref="K395:M395">
    <cfRule type="cellIs" dxfId="112" priority="42" operator="greaterThan">
      <formula>0</formula>
    </cfRule>
  </conditionalFormatting>
  <conditionalFormatting sqref="D395:E395">
    <cfRule type="cellIs" dxfId="111" priority="41" operator="greaterThan">
      <formula>0</formula>
    </cfRule>
  </conditionalFormatting>
  <conditionalFormatting sqref="D424:F424">
    <cfRule type="cellIs" dxfId="110" priority="40" operator="greaterThan">
      <formula>0</formula>
    </cfRule>
  </conditionalFormatting>
  <conditionalFormatting sqref="K424">
    <cfRule type="cellIs" dxfId="109" priority="39" operator="greaterThan">
      <formula>0</formula>
    </cfRule>
  </conditionalFormatting>
  <conditionalFormatting sqref="D482:E482">
    <cfRule type="cellIs" dxfId="108" priority="36" operator="greaterThan">
      <formula>0</formula>
    </cfRule>
  </conditionalFormatting>
  <conditionalFormatting sqref="K482:L482">
    <cfRule type="cellIs" dxfId="107" priority="35" operator="greaterThan">
      <formula>0</formula>
    </cfRule>
  </conditionalFormatting>
  <conditionalFormatting sqref="K570">
    <cfRule type="cellIs" dxfId="106" priority="31" operator="greaterThan">
      <formula>0</formula>
    </cfRule>
  </conditionalFormatting>
  <conditionalFormatting sqref="D598:E598">
    <cfRule type="cellIs" dxfId="105" priority="30" operator="greaterThan">
      <formula>0</formula>
    </cfRule>
  </conditionalFormatting>
  <conditionalFormatting sqref="K598:L598">
    <cfRule type="cellIs" dxfId="104" priority="29" operator="greaterThan">
      <formula>0</formula>
    </cfRule>
  </conditionalFormatting>
  <conditionalFormatting sqref="D627:G627">
    <cfRule type="cellIs" dxfId="103" priority="28" operator="greaterThan">
      <formula>0</formula>
    </cfRule>
  </conditionalFormatting>
  <conditionalFormatting sqref="K256">
    <cfRule type="cellIs" dxfId="102" priority="24" operator="greaterThan">
      <formula>0</formula>
    </cfRule>
  </conditionalFormatting>
  <conditionalFormatting sqref="L256">
    <cfRule type="cellIs" dxfId="101" priority="23" operator="greaterThan">
      <formula>0</formula>
    </cfRule>
  </conditionalFormatting>
  <conditionalFormatting sqref="M256">
    <cfRule type="cellIs" dxfId="100" priority="22" operator="greaterThan">
      <formula>0</formula>
    </cfRule>
  </conditionalFormatting>
  <conditionalFormatting sqref="N256">
    <cfRule type="cellIs" dxfId="99" priority="21" operator="greaterThan">
      <formula>0</formula>
    </cfRule>
  </conditionalFormatting>
  <conditionalFormatting sqref="D28">
    <cfRule type="cellIs" dxfId="98" priority="20" operator="greaterThan">
      <formula>0</formula>
    </cfRule>
  </conditionalFormatting>
  <conditionalFormatting sqref="K27">
    <cfRule type="cellIs" dxfId="97" priority="18" operator="greaterThan">
      <formula>0</formula>
    </cfRule>
  </conditionalFormatting>
  <conditionalFormatting sqref="L27">
    <cfRule type="cellIs" dxfId="96" priority="17" operator="greaterThan">
      <formula>0</formula>
    </cfRule>
  </conditionalFormatting>
  <conditionalFormatting sqref="D59">
    <cfRule type="cellIs" dxfId="95" priority="16" operator="greaterThan">
      <formula>0</formula>
    </cfRule>
  </conditionalFormatting>
  <conditionalFormatting sqref="E59">
    <cfRule type="cellIs" dxfId="94" priority="15" operator="greaterThan">
      <formula>0</formula>
    </cfRule>
  </conditionalFormatting>
  <conditionalFormatting sqref="F59">
    <cfRule type="cellIs" dxfId="93" priority="14" operator="greaterThan">
      <formula>0</formula>
    </cfRule>
  </conditionalFormatting>
  <conditionalFormatting sqref="K59">
    <cfRule type="cellIs" dxfId="92" priority="13" operator="greaterThan">
      <formula>0</formula>
    </cfRule>
  </conditionalFormatting>
  <conditionalFormatting sqref="L59">
    <cfRule type="cellIs" dxfId="91" priority="12" operator="greaterThan">
      <formula>0</formula>
    </cfRule>
  </conditionalFormatting>
  <conditionalFormatting sqref="D452:E452">
    <cfRule type="cellIs" dxfId="90" priority="10" operator="greaterThan">
      <formula>0</formula>
    </cfRule>
  </conditionalFormatting>
  <conditionalFormatting sqref="I627">
    <cfRule type="cellIs" dxfId="89" priority="9" operator="greaterThan">
      <formula>0</formula>
    </cfRule>
  </conditionalFormatting>
  <conditionalFormatting sqref="D570">
    <cfRule type="cellIs" dxfId="88" priority="7" operator="greaterThan">
      <formula>0</formula>
    </cfRule>
  </conditionalFormatting>
  <conditionalFormatting sqref="K511">
    <cfRule type="cellIs" dxfId="87" priority="6" operator="greaterThan">
      <formula>0</formula>
    </cfRule>
  </conditionalFormatting>
  <conditionalFormatting sqref="D539:F539">
    <cfRule type="cellIs" dxfId="86" priority="5" operator="greaterThan">
      <formula>0</formula>
    </cfRule>
  </conditionalFormatting>
  <conditionalFormatting sqref="K539:M539">
    <cfRule type="cellIs" dxfId="85" priority="4" operator="greaterThan">
      <formula>0</formula>
    </cfRule>
  </conditionalFormatting>
  <conditionalFormatting sqref="D511:F511">
    <cfRule type="cellIs" dxfId="84" priority="1" operator="greater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D63BC-73EA-4642-93FA-F806F79C64E6}">
  <sheetPr codeName="Hoja3">
    <tabColor theme="1"/>
  </sheetPr>
  <dimension ref="A1:V145"/>
  <sheetViews>
    <sheetView showGridLines="0" showRowColHeaders="0" zoomScale="80" zoomScaleNormal="80" workbookViewId="0">
      <pane ySplit="6" topLeftCell="A7" activePane="bottomLeft" state="frozen"/>
      <selection activeCell="C47" sqref="C47"/>
      <selection pane="bottomLeft" activeCell="F33" sqref="F33:G33"/>
    </sheetView>
  </sheetViews>
  <sheetFormatPr baseColWidth="10" defaultRowHeight="15" x14ac:dyDescent="0.25"/>
  <cols>
    <col min="1" max="1" width="2.42578125" customWidth="1"/>
    <col min="2" max="2" width="21.140625" customWidth="1"/>
    <col min="3" max="3" width="9.5703125" customWidth="1"/>
    <col min="4" max="4" width="15.5703125" customWidth="1"/>
    <col min="7" max="7" width="15.140625" bestFit="1" customWidth="1"/>
    <col min="8" max="8" width="13" customWidth="1"/>
    <col min="10" max="10" width="8.42578125" customWidth="1"/>
    <col min="11" max="11" width="5.28515625" customWidth="1"/>
    <col min="12" max="12" width="21.28515625" customWidth="1"/>
    <col min="13" max="13" width="12.7109375" customWidth="1"/>
    <col min="14" max="14" width="16.140625" bestFit="1" customWidth="1"/>
    <col min="16" max="16" width="11.42578125" customWidth="1"/>
    <col min="17" max="17" width="15.28515625" customWidth="1"/>
    <col min="18" max="18" width="9.85546875" customWidth="1"/>
    <col min="19" max="19" width="14" customWidth="1"/>
    <col min="20" max="20" width="12.42578125" customWidth="1"/>
  </cols>
  <sheetData>
    <row r="1" spans="1:22" ht="15.75" thickBot="1" x14ac:dyDescent="0.3">
      <c r="H1" s="5"/>
      <c r="I1" s="5"/>
      <c r="J1" s="5"/>
      <c r="K1" s="5"/>
      <c r="L1" s="5"/>
    </row>
    <row r="2" spans="1:22" x14ac:dyDescent="0.25">
      <c r="H2" s="5"/>
      <c r="I2" s="5"/>
      <c r="J2" s="5"/>
      <c r="K2" s="5"/>
      <c r="L2" s="5"/>
      <c r="Q2" s="420" t="s">
        <v>13</v>
      </c>
      <c r="R2" s="421"/>
      <c r="S2" s="422"/>
    </row>
    <row r="3" spans="1:22" ht="15.75" thickBot="1" x14ac:dyDescent="0.3">
      <c r="H3" s="5"/>
      <c r="I3" s="5"/>
      <c r="J3" s="5"/>
      <c r="K3" s="5"/>
      <c r="L3" s="37" t="s">
        <v>96</v>
      </c>
      <c r="O3" s="26"/>
      <c r="Q3" s="423"/>
      <c r="R3" s="424"/>
      <c r="S3" s="425"/>
    </row>
    <row r="4" spans="1:22" ht="15.75" customHeight="1" x14ac:dyDescent="0.25">
      <c r="H4" s="5"/>
      <c r="I4" s="5"/>
      <c r="J4" s="5"/>
      <c r="K4" s="5"/>
      <c r="L4" s="426">
        <v>0</v>
      </c>
      <c r="Q4" s="66" t="s">
        <v>23</v>
      </c>
      <c r="R4" s="415">
        <f>+SUM(F101,P101,F120,P120,F17,F137,P17,F37,P37,F57,P57,F77)</f>
        <v>0</v>
      </c>
      <c r="S4" s="416"/>
    </row>
    <row r="5" spans="1:22" ht="15.75" customHeight="1" x14ac:dyDescent="0.25">
      <c r="H5" s="5"/>
      <c r="I5" s="5"/>
      <c r="J5" s="5"/>
      <c r="K5" s="5"/>
      <c r="L5" s="427"/>
      <c r="Q5" s="66" t="s">
        <v>24</v>
      </c>
      <c r="R5" s="417">
        <f>+SUM(,F102,,P102,F121,P121,F17,F138,P17,F37,P37,F57,P57)</f>
        <v>0</v>
      </c>
      <c r="S5" s="418"/>
    </row>
    <row r="6" spans="1:22" ht="15" customHeight="1" x14ac:dyDescent="0.25">
      <c r="A6" s="28"/>
      <c r="B6" s="28"/>
      <c r="C6" s="28"/>
      <c r="D6" s="28"/>
      <c r="E6" s="28"/>
      <c r="F6" s="28"/>
      <c r="G6" s="28"/>
      <c r="H6" s="252"/>
      <c r="I6" s="252"/>
      <c r="J6" s="252"/>
      <c r="K6" s="5"/>
      <c r="L6" s="427"/>
      <c r="U6" s="28"/>
      <c r="V6" s="28"/>
    </row>
    <row r="7" spans="1:22" ht="25.5" x14ac:dyDescent="0.25">
      <c r="A7" s="32"/>
      <c r="B7" s="127" t="s">
        <v>232</v>
      </c>
      <c r="C7" s="43"/>
      <c r="D7" s="44" t="s">
        <v>61</v>
      </c>
      <c r="E7" s="45" t="s">
        <v>101</v>
      </c>
      <c r="F7" s="45" t="s">
        <v>25</v>
      </c>
      <c r="G7" s="44" t="s">
        <v>41</v>
      </c>
      <c r="H7" s="44" t="s">
        <v>94</v>
      </c>
      <c r="I7" s="43"/>
      <c r="J7" s="43"/>
      <c r="K7" s="204"/>
      <c r="L7" s="205" t="s">
        <v>105</v>
      </c>
      <c r="M7" s="206"/>
      <c r="N7" s="207" t="s">
        <v>61</v>
      </c>
      <c r="O7" s="208" t="s">
        <v>101</v>
      </c>
      <c r="P7" s="208" t="s">
        <v>25</v>
      </c>
      <c r="Q7" s="207" t="s">
        <v>41</v>
      </c>
      <c r="R7" s="207" t="s">
        <v>94</v>
      </c>
      <c r="S7" s="206"/>
      <c r="T7" s="209"/>
    </row>
    <row r="8" spans="1:22" ht="15" customHeight="1" x14ac:dyDescent="0.25">
      <c r="A8" s="33"/>
      <c r="K8" s="210"/>
      <c r="T8" s="211"/>
    </row>
    <row r="9" spans="1:22" ht="15" customHeight="1" x14ac:dyDescent="0.25">
      <c r="A9" s="33"/>
      <c r="K9" s="210"/>
      <c r="T9" s="211"/>
    </row>
    <row r="10" spans="1:22" ht="15" customHeight="1" x14ac:dyDescent="0.25">
      <c r="A10" s="33"/>
      <c r="D10" s="10" t="s">
        <v>231</v>
      </c>
      <c r="E10" s="10" t="s">
        <v>18</v>
      </c>
      <c r="F10" s="10" t="s">
        <v>100</v>
      </c>
      <c r="G10" s="10" t="s">
        <v>29</v>
      </c>
      <c r="H10" s="10" t="s">
        <v>95</v>
      </c>
      <c r="I10" s="10" t="s">
        <v>106</v>
      </c>
      <c r="K10" s="210"/>
      <c r="N10" s="10" t="s">
        <v>97</v>
      </c>
      <c r="O10" s="10" t="s">
        <v>20</v>
      </c>
      <c r="P10" s="10" t="s">
        <v>32</v>
      </c>
      <c r="Q10" s="10" t="s">
        <v>107</v>
      </c>
      <c r="R10" s="10" t="s">
        <v>98</v>
      </c>
      <c r="S10" s="10" t="s">
        <v>106</v>
      </c>
      <c r="T10" s="211"/>
    </row>
    <row r="11" spans="1:22" ht="15" customHeight="1" x14ac:dyDescent="0.25">
      <c r="A11" s="33"/>
      <c r="K11" s="210"/>
      <c r="T11" s="211"/>
    </row>
    <row r="12" spans="1:22" ht="15" customHeight="1" x14ac:dyDescent="0.25">
      <c r="A12" s="33"/>
      <c r="K12" s="210"/>
      <c r="T12" s="211"/>
    </row>
    <row r="13" spans="1:22" ht="15" customHeight="1" x14ac:dyDescent="0.25">
      <c r="A13" s="33"/>
      <c r="D13" s="27" t="s">
        <v>44</v>
      </c>
      <c r="E13" s="10" t="s">
        <v>1</v>
      </c>
      <c r="F13" s="398" t="s">
        <v>2</v>
      </c>
      <c r="G13" s="399"/>
      <c r="K13" s="210"/>
      <c r="N13" s="27" t="s">
        <v>44</v>
      </c>
      <c r="O13" s="10" t="s">
        <v>1</v>
      </c>
      <c r="P13" s="398" t="s">
        <v>2</v>
      </c>
      <c r="Q13" s="399"/>
      <c r="T13" s="211"/>
    </row>
    <row r="14" spans="1:22" ht="15" customHeight="1" x14ac:dyDescent="0.25">
      <c r="A14" s="33"/>
      <c r="D14" s="400">
        <f>+Detalle!E116</f>
        <v>199999</v>
      </c>
      <c r="E14" s="38">
        <v>0.105</v>
      </c>
      <c r="F14" s="413">
        <f>+D14/(1+E14)/(1+$L$4)</f>
        <v>180994.57013574662</v>
      </c>
      <c r="G14" s="414"/>
      <c r="K14" s="210"/>
      <c r="N14" s="400">
        <f>+Detalle!E113</f>
        <v>123999</v>
      </c>
      <c r="O14" s="38">
        <v>0.105</v>
      </c>
      <c r="P14" s="413">
        <f>+N14/(1+O14)/(1+$L$4)</f>
        <v>112216.28959276018</v>
      </c>
      <c r="Q14" s="414"/>
      <c r="T14" s="211"/>
    </row>
    <row r="15" spans="1:22" ht="15" customHeight="1" x14ac:dyDescent="0.25">
      <c r="A15" s="33"/>
      <c r="D15" s="412"/>
      <c r="K15" s="210"/>
      <c r="N15" s="412"/>
      <c r="T15" s="211"/>
    </row>
    <row r="16" spans="1:22" ht="15" customHeight="1" x14ac:dyDescent="0.3">
      <c r="A16" s="33"/>
      <c r="B16" s="39"/>
      <c r="K16" s="210"/>
      <c r="L16" s="39"/>
      <c r="T16" s="211"/>
    </row>
    <row r="17" spans="1:20" ht="15" customHeight="1" x14ac:dyDescent="0.3">
      <c r="A17" s="33"/>
      <c r="B17" s="10"/>
      <c r="E17" s="40" t="s">
        <v>3</v>
      </c>
      <c r="F17" s="419">
        <f>+(F14*I20)+(F14*I21)+(F14*I22)+(F14*I23)</f>
        <v>0</v>
      </c>
      <c r="G17" s="419"/>
      <c r="K17" s="210"/>
      <c r="L17" s="39"/>
      <c r="O17" s="40" t="s">
        <v>3</v>
      </c>
      <c r="P17" s="419">
        <f>+(P14*S20)+(P14*S21)+(P14*S22)</f>
        <v>0</v>
      </c>
      <c r="Q17" s="419"/>
      <c r="T17" s="211"/>
    </row>
    <row r="18" spans="1:20" ht="15" customHeight="1" x14ac:dyDescent="0.3">
      <c r="A18" s="33"/>
      <c r="B18" s="10"/>
      <c r="K18" s="210"/>
      <c r="L18" s="39"/>
      <c r="T18" s="211"/>
    </row>
    <row r="19" spans="1:20" ht="15" customHeight="1" x14ac:dyDescent="0.25">
      <c r="A19" s="49"/>
      <c r="B19" s="36" t="s">
        <v>21</v>
      </c>
      <c r="C19" s="397" t="s">
        <v>0</v>
      </c>
      <c r="D19" s="397"/>
      <c r="E19" s="397"/>
      <c r="F19" s="36"/>
      <c r="G19" s="36" t="s">
        <v>31</v>
      </c>
      <c r="H19" s="36" t="s">
        <v>4</v>
      </c>
      <c r="I19" s="128" t="s">
        <v>43</v>
      </c>
      <c r="J19" s="73"/>
      <c r="K19" s="212"/>
      <c r="L19" s="36" t="s">
        <v>21</v>
      </c>
      <c r="M19" s="397" t="s">
        <v>0</v>
      </c>
      <c r="N19" s="397"/>
      <c r="O19" s="397"/>
      <c r="P19" s="36"/>
      <c r="Q19" s="36" t="s">
        <v>31</v>
      </c>
      <c r="R19" s="36" t="s">
        <v>4</v>
      </c>
      <c r="S19" s="128" t="s">
        <v>43</v>
      </c>
      <c r="T19" s="213"/>
    </row>
    <row r="20" spans="1:20" ht="15" customHeight="1" x14ac:dyDescent="0.25">
      <c r="A20" s="2"/>
      <c r="B20" s="126" t="s">
        <v>233</v>
      </c>
      <c r="C20" s="41" t="s">
        <v>237</v>
      </c>
      <c r="D20" s="42"/>
      <c r="E20" s="42"/>
      <c r="F20" s="42"/>
      <c r="G20" s="51" t="s">
        <v>241</v>
      </c>
      <c r="H20" s="52" t="s">
        <v>6</v>
      </c>
      <c r="I20" s="129">
        <v>0</v>
      </c>
      <c r="J20" s="1"/>
      <c r="K20" s="214"/>
      <c r="L20" s="126" t="s">
        <v>33</v>
      </c>
      <c r="M20" s="41" t="s">
        <v>34</v>
      </c>
      <c r="N20" s="42"/>
      <c r="O20" s="42"/>
      <c r="P20" s="42"/>
      <c r="Q20" s="51" t="s">
        <v>35</v>
      </c>
      <c r="R20" s="52" t="s">
        <v>8</v>
      </c>
      <c r="S20" s="129">
        <v>0</v>
      </c>
      <c r="T20" s="215"/>
    </row>
    <row r="21" spans="1:20" ht="15" customHeight="1" x14ac:dyDescent="0.25">
      <c r="A21" s="2"/>
      <c r="B21" s="126" t="s">
        <v>234</v>
      </c>
      <c r="C21" s="41" t="s">
        <v>238</v>
      </c>
      <c r="D21" s="42"/>
      <c r="E21" s="42"/>
      <c r="F21" s="42"/>
      <c r="G21" s="51" t="s">
        <v>242</v>
      </c>
      <c r="H21" s="52" t="s">
        <v>230</v>
      </c>
      <c r="I21" s="129">
        <v>0</v>
      </c>
      <c r="J21" s="1"/>
      <c r="K21" s="214"/>
      <c r="L21" s="126" t="s">
        <v>36</v>
      </c>
      <c r="M21" s="41" t="s">
        <v>37</v>
      </c>
      <c r="N21" s="42"/>
      <c r="O21" s="42"/>
      <c r="P21" s="42"/>
      <c r="Q21" s="51" t="s">
        <v>114</v>
      </c>
      <c r="R21" s="52" t="s">
        <v>5</v>
      </c>
      <c r="S21" s="129">
        <v>0</v>
      </c>
      <c r="T21" s="215"/>
    </row>
    <row r="22" spans="1:20" ht="15" customHeight="1" x14ac:dyDescent="0.25">
      <c r="A22" s="2"/>
      <c r="B22" s="126" t="s">
        <v>235</v>
      </c>
      <c r="C22" s="41" t="s">
        <v>239</v>
      </c>
      <c r="D22" s="42"/>
      <c r="E22" s="42"/>
      <c r="F22" s="42"/>
      <c r="G22" s="51" t="s">
        <v>243</v>
      </c>
      <c r="H22" s="52" t="s">
        <v>245</v>
      </c>
      <c r="I22" s="129">
        <v>0</v>
      </c>
      <c r="J22" s="1"/>
      <c r="K22" s="214"/>
      <c r="L22" s="126" t="s">
        <v>144</v>
      </c>
      <c r="M22" s="41" t="s">
        <v>142</v>
      </c>
      <c r="N22" s="42"/>
      <c r="O22" s="42"/>
      <c r="P22" s="42"/>
      <c r="Q22" s="51" t="s">
        <v>145</v>
      </c>
      <c r="R22" s="52" t="s">
        <v>143</v>
      </c>
      <c r="S22" s="129">
        <v>0</v>
      </c>
      <c r="T22" s="215"/>
    </row>
    <row r="23" spans="1:20" ht="15" customHeight="1" x14ac:dyDescent="0.25">
      <c r="A23" s="33"/>
      <c r="B23" s="126" t="s">
        <v>236</v>
      </c>
      <c r="C23" s="41" t="s">
        <v>240</v>
      </c>
      <c r="D23" s="42"/>
      <c r="E23" s="42"/>
      <c r="F23" s="42"/>
      <c r="G23" s="51" t="s">
        <v>244</v>
      </c>
      <c r="H23" s="52" t="s">
        <v>143</v>
      </c>
      <c r="I23" s="129">
        <v>0</v>
      </c>
      <c r="K23" s="210"/>
      <c r="T23" s="211"/>
    </row>
    <row r="24" spans="1:20" ht="15" customHeight="1" x14ac:dyDescent="0.25">
      <c r="A24" s="33"/>
      <c r="K24" s="210"/>
      <c r="T24" s="211"/>
    </row>
    <row r="25" spans="1:20" ht="15" customHeight="1" x14ac:dyDescent="0.25">
      <c r="A25" s="34"/>
      <c r="B25" s="28"/>
      <c r="C25" s="28"/>
      <c r="D25" s="28"/>
      <c r="E25" s="28"/>
      <c r="F25" s="28"/>
      <c r="G25" s="28"/>
      <c r="H25" s="28"/>
      <c r="I25" s="28"/>
      <c r="J25" s="28"/>
      <c r="K25" s="216"/>
      <c r="L25" s="202"/>
      <c r="M25" s="203"/>
      <c r="N25" s="203"/>
      <c r="O25" s="203"/>
      <c r="P25" s="203"/>
      <c r="Q25" s="203"/>
      <c r="R25" s="203"/>
      <c r="S25" s="203"/>
      <c r="T25" s="217"/>
    </row>
    <row r="26" spans="1:20" x14ac:dyDescent="0.25">
      <c r="A26" s="53"/>
      <c r="B26" s="53"/>
      <c r="C26" s="53"/>
      <c r="D26" s="53"/>
      <c r="E26" s="53"/>
      <c r="F26" s="53"/>
      <c r="G26" s="53"/>
      <c r="H26" s="53"/>
      <c r="I26" s="53"/>
      <c r="J26" s="46"/>
      <c r="T26" s="47"/>
    </row>
    <row r="27" spans="1:20" ht="25.5" x14ac:dyDescent="0.25">
      <c r="A27" s="54"/>
      <c r="B27" s="251" t="s">
        <v>146</v>
      </c>
      <c r="C27" s="245"/>
      <c r="D27" s="243" t="s">
        <v>61</v>
      </c>
      <c r="E27" s="244" t="s">
        <v>101</v>
      </c>
      <c r="F27" s="244" t="s">
        <v>25</v>
      </c>
      <c r="G27" s="243" t="s">
        <v>41</v>
      </c>
      <c r="H27" s="243" t="s">
        <v>94</v>
      </c>
      <c r="I27" s="54"/>
      <c r="J27" s="47"/>
      <c r="L27" s="251" t="s">
        <v>399</v>
      </c>
      <c r="M27" s="245"/>
      <c r="N27" s="243" t="s">
        <v>61</v>
      </c>
      <c r="O27" s="244" t="s">
        <v>101</v>
      </c>
      <c r="P27" s="244" t="s">
        <v>25</v>
      </c>
      <c r="Q27" s="243" t="s">
        <v>41</v>
      </c>
      <c r="R27" s="243" t="s">
        <v>94</v>
      </c>
      <c r="S27" s="54"/>
      <c r="T27" s="47"/>
    </row>
    <row r="28" spans="1:20" x14ac:dyDescent="0.25">
      <c r="J28" s="47"/>
      <c r="T28" s="47"/>
    </row>
    <row r="29" spans="1:20" x14ac:dyDescent="0.25">
      <c r="J29" s="47"/>
      <c r="T29" s="47"/>
    </row>
    <row r="30" spans="1:20" x14ac:dyDescent="0.25">
      <c r="D30" s="241" t="s">
        <v>147</v>
      </c>
      <c r="E30" s="241" t="s">
        <v>19</v>
      </c>
      <c r="F30" s="241" t="s">
        <v>99</v>
      </c>
      <c r="G30" s="241" t="s">
        <v>27</v>
      </c>
      <c r="H30" s="241" t="s">
        <v>104</v>
      </c>
      <c r="J30" s="47"/>
      <c r="N30" s="241" t="s">
        <v>409</v>
      </c>
      <c r="O30" s="241" t="s">
        <v>20</v>
      </c>
      <c r="P30" s="241" t="s">
        <v>32</v>
      </c>
      <c r="Q30" s="241" t="s">
        <v>410</v>
      </c>
      <c r="R30" s="241" t="s">
        <v>98</v>
      </c>
      <c r="T30" s="47"/>
    </row>
    <row r="31" spans="1:20" x14ac:dyDescent="0.25">
      <c r="J31" s="47"/>
      <c r="T31" s="47"/>
    </row>
    <row r="32" spans="1:20" x14ac:dyDescent="0.25">
      <c r="J32" s="47"/>
      <c r="T32" s="47"/>
    </row>
    <row r="33" spans="1:20" x14ac:dyDescent="0.25">
      <c r="D33" s="27" t="s">
        <v>44</v>
      </c>
      <c r="E33" s="241" t="s">
        <v>1</v>
      </c>
      <c r="F33" s="410" t="s">
        <v>2</v>
      </c>
      <c r="G33" s="411"/>
      <c r="J33" s="47"/>
      <c r="N33" s="27" t="s">
        <v>44</v>
      </c>
      <c r="O33" s="241" t="s">
        <v>1</v>
      </c>
      <c r="P33" s="410" t="s">
        <v>2</v>
      </c>
      <c r="Q33" s="411"/>
      <c r="T33" s="47"/>
    </row>
    <row r="34" spans="1:20" ht="18" customHeight="1" x14ac:dyDescent="0.25">
      <c r="D34" s="400">
        <f>+Detalle!E120</f>
        <v>50999</v>
      </c>
      <c r="E34" s="242">
        <v>0.105</v>
      </c>
      <c r="F34" s="413">
        <f>+Detalle!H120</f>
        <v>38460.784313725489</v>
      </c>
      <c r="G34" s="414"/>
      <c r="J34" s="47"/>
      <c r="N34" s="400">
        <f>+Detalle!E122</f>
        <v>85999</v>
      </c>
      <c r="O34" s="242">
        <v>0.105</v>
      </c>
      <c r="P34" s="413">
        <f>+Detalle!H122</f>
        <v>64855.957767722481</v>
      </c>
      <c r="Q34" s="414"/>
      <c r="T34" s="47"/>
    </row>
    <row r="35" spans="1:20" ht="15" customHeight="1" x14ac:dyDescent="0.25">
      <c r="D35" s="412"/>
      <c r="J35" s="47"/>
      <c r="N35" s="412"/>
      <c r="T35" s="47"/>
    </row>
    <row r="36" spans="1:20" ht="20.25" x14ac:dyDescent="0.3">
      <c r="B36" s="39"/>
      <c r="J36" s="47"/>
      <c r="L36" s="39"/>
      <c r="T36" s="47"/>
    </row>
    <row r="37" spans="1:20" ht="20.25" x14ac:dyDescent="0.3">
      <c r="B37" s="39"/>
      <c r="E37" s="240" t="s">
        <v>3</v>
      </c>
      <c r="F37" s="406">
        <f>+(F34*I40)+(F34*I41)+(F34*I42)</f>
        <v>0</v>
      </c>
      <c r="G37" s="406"/>
      <c r="J37" s="47"/>
      <c r="K37" s="238" t="s">
        <v>414</v>
      </c>
      <c r="L37" s="173"/>
      <c r="M37" s="20"/>
      <c r="N37" s="20"/>
      <c r="O37" s="240" t="s">
        <v>3</v>
      </c>
      <c r="P37" s="406">
        <f>+(P34*S40)+(P34*S41)+(P34*S42)</f>
        <v>0</v>
      </c>
      <c r="Q37" s="406"/>
      <c r="T37" s="47"/>
    </row>
    <row r="38" spans="1:20" ht="20.25" x14ac:dyDescent="0.3">
      <c r="B38" s="39"/>
      <c r="J38" s="47"/>
      <c r="L38" s="39"/>
      <c r="T38" s="47"/>
    </row>
    <row r="39" spans="1:20" x14ac:dyDescent="0.25">
      <c r="A39" s="73"/>
      <c r="B39" s="236" t="s">
        <v>21</v>
      </c>
      <c r="C39" s="407" t="s">
        <v>0</v>
      </c>
      <c r="D39" s="407"/>
      <c r="E39" s="407"/>
      <c r="F39" s="236"/>
      <c r="G39" s="236" t="s">
        <v>31</v>
      </c>
      <c r="H39" s="236" t="s">
        <v>4</v>
      </c>
      <c r="I39" s="235" t="s">
        <v>43</v>
      </c>
      <c r="J39" s="47"/>
      <c r="L39" s="236" t="s">
        <v>21</v>
      </c>
      <c r="M39" s="407" t="s">
        <v>0</v>
      </c>
      <c r="N39" s="407"/>
      <c r="O39" s="407"/>
      <c r="P39" s="236"/>
      <c r="Q39" s="236" t="s">
        <v>31</v>
      </c>
      <c r="R39" s="236" t="s">
        <v>4</v>
      </c>
      <c r="S39" s="235" t="s">
        <v>43</v>
      </c>
      <c r="T39" s="47"/>
    </row>
    <row r="40" spans="1:20" ht="18" x14ac:dyDescent="0.25">
      <c r="A40" s="1"/>
      <c r="B40" s="237" t="s">
        <v>339</v>
      </c>
      <c r="C40" s="238" t="s">
        <v>394</v>
      </c>
      <c r="D40" s="238"/>
      <c r="E40" s="238"/>
      <c r="F40" s="238"/>
      <c r="G40" s="239" t="s">
        <v>343</v>
      </c>
      <c r="H40" s="238" t="s">
        <v>7</v>
      </c>
      <c r="I40" s="246">
        <v>0</v>
      </c>
      <c r="J40" s="47"/>
      <c r="L40" s="237" t="s">
        <v>400</v>
      </c>
      <c r="M40" s="238" t="s">
        <v>411</v>
      </c>
      <c r="N40" s="238"/>
      <c r="O40" s="238"/>
      <c r="P40" s="238"/>
      <c r="Q40" s="239" t="s">
        <v>406</v>
      </c>
      <c r="R40" s="238" t="s">
        <v>8</v>
      </c>
      <c r="S40" s="246">
        <v>0</v>
      </c>
      <c r="T40" s="47"/>
    </row>
    <row r="41" spans="1:20" ht="18" x14ac:dyDescent="0.25">
      <c r="A41" s="1"/>
      <c r="B41" s="237" t="s">
        <v>340</v>
      </c>
      <c r="C41" s="238" t="s">
        <v>395</v>
      </c>
      <c r="D41" s="238"/>
      <c r="E41" s="238"/>
      <c r="F41" s="238"/>
      <c r="G41" s="239" t="s">
        <v>342</v>
      </c>
      <c r="H41" s="238" t="s">
        <v>8</v>
      </c>
      <c r="I41" s="246">
        <v>0</v>
      </c>
      <c r="J41" s="47"/>
      <c r="L41" s="237" t="s">
        <v>402</v>
      </c>
      <c r="M41" s="238" t="s">
        <v>412</v>
      </c>
      <c r="N41" s="238"/>
      <c r="O41" s="238"/>
      <c r="P41" s="238"/>
      <c r="Q41" s="239" t="s">
        <v>407</v>
      </c>
      <c r="R41" s="238" t="s">
        <v>7</v>
      </c>
      <c r="S41" s="246">
        <v>0</v>
      </c>
      <c r="T41" s="47"/>
    </row>
    <row r="42" spans="1:20" ht="18" x14ac:dyDescent="0.25">
      <c r="A42" s="1"/>
      <c r="J42" s="47"/>
      <c r="L42" s="237" t="s">
        <v>404</v>
      </c>
      <c r="M42" s="238" t="s">
        <v>413</v>
      </c>
      <c r="N42" s="238"/>
      <c r="O42" s="238"/>
      <c r="P42" s="238"/>
      <c r="Q42" s="239" t="s">
        <v>408</v>
      </c>
      <c r="R42" s="238" t="s">
        <v>143</v>
      </c>
      <c r="S42" s="246">
        <v>0</v>
      </c>
      <c r="T42" s="47"/>
    </row>
    <row r="43" spans="1:20" x14ac:dyDescent="0.25">
      <c r="A43" s="1"/>
      <c r="J43" s="47"/>
      <c r="K43" s="33"/>
      <c r="L43" s="237"/>
      <c r="M43" s="238"/>
      <c r="N43" s="238"/>
      <c r="O43" s="238"/>
      <c r="P43" s="238"/>
      <c r="Q43" s="239"/>
      <c r="R43" s="238"/>
      <c r="S43" s="239"/>
      <c r="T43" s="47"/>
    </row>
    <row r="44" spans="1:20" x14ac:dyDescent="0.25">
      <c r="A44" s="262"/>
      <c r="B44" s="203"/>
      <c r="C44" s="203"/>
      <c r="D44" s="203"/>
      <c r="E44" s="203"/>
      <c r="F44" s="203"/>
      <c r="G44" s="203"/>
      <c r="H44" s="203"/>
      <c r="I44" s="203"/>
      <c r="J44" s="263"/>
      <c r="K44" s="264"/>
      <c r="L44" s="265"/>
      <c r="M44" s="266"/>
      <c r="N44" s="266"/>
      <c r="O44" s="266"/>
      <c r="P44" s="266"/>
      <c r="Q44" s="267"/>
      <c r="R44" s="266"/>
      <c r="S44" s="267"/>
      <c r="T44" s="263"/>
    </row>
    <row r="45" spans="1:20" x14ac:dyDescent="0.25">
      <c r="A45" s="1"/>
      <c r="J45" s="47"/>
      <c r="L45" s="237"/>
      <c r="M45" s="238"/>
      <c r="N45" s="238"/>
      <c r="O45" s="238"/>
      <c r="P45" s="238"/>
      <c r="Q45" s="239"/>
      <c r="R45" s="238"/>
      <c r="S45" s="239"/>
      <c r="T45" s="47"/>
    </row>
    <row r="46" spans="1:20" x14ac:dyDescent="0.25">
      <c r="J46" s="47"/>
      <c r="L46" s="237"/>
      <c r="M46" s="238"/>
      <c r="N46" s="238"/>
      <c r="O46" s="238"/>
      <c r="P46" s="238"/>
      <c r="Q46" s="239"/>
      <c r="R46" s="238"/>
      <c r="S46" s="239"/>
      <c r="T46" s="47"/>
    </row>
    <row r="47" spans="1:20" ht="25.5" x14ac:dyDescent="0.25">
      <c r="A47" s="54"/>
      <c r="B47" s="251" t="s">
        <v>461</v>
      </c>
      <c r="C47" s="245"/>
      <c r="D47" s="243" t="s">
        <v>61</v>
      </c>
      <c r="E47" s="244" t="s">
        <v>101</v>
      </c>
      <c r="F47" s="244" t="s">
        <v>25</v>
      </c>
      <c r="G47" s="243" t="s">
        <v>41</v>
      </c>
      <c r="H47" s="243" t="s">
        <v>94</v>
      </c>
      <c r="I47" s="243" t="s">
        <v>106</v>
      </c>
      <c r="J47" s="47"/>
      <c r="L47" s="251" t="s">
        <v>465</v>
      </c>
      <c r="M47" s="245"/>
      <c r="N47" s="243" t="s">
        <v>61</v>
      </c>
      <c r="O47" s="244" t="s">
        <v>101</v>
      </c>
      <c r="P47" s="244" t="s">
        <v>25</v>
      </c>
      <c r="Q47" s="243" t="s">
        <v>41</v>
      </c>
      <c r="R47" s="243" t="s">
        <v>94</v>
      </c>
      <c r="S47" s="243" t="s">
        <v>106</v>
      </c>
      <c r="T47" s="47"/>
    </row>
    <row r="48" spans="1:20" x14ac:dyDescent="0.25">
      <c r="J48" s="47"/>
      <c r="T48" s="47"/>
    </row>
    <row r="49" spans="1:20" x14ac:dyDescent="0.25">
      <c r="J49" s="47"/>
      <c r="T49" s="47"/>
    </row>
    <row r="50" spans="1:20" x14ac:dyDescent="0.25">
      <c r="D50" s="241" t="s">
        <v>464</v>
      </c>
      <c r="E50" s="241" t="s">
        <v>18</v>
      </c>
      <c r="F50" s="241" t="s">
        <v>463</v>
      </c>
      <c r="G50" s="241" t="s">
        <v>462</v>
      </c>
      <c r="H50" s="241" t="s">
        <v>470</v>
      </c>
      <c r="J50" s="47"/>
      <c r="N50" s="241" t="s">
        <v>231</v>
      </c>
      <c r="O50" s="241" t="s">
        <v>18</v>
      </c>
      <c r="P50" s="241" t="s">
        <v>463</v>
      </c>
      <c r="Q50" s="241" t="s">
        <v>462</v>
      </c>
      <c r="R50" s="241" t="s">
        <v>95</v>
      </c>
      <c r="T50" s="47"/>
    </row>
    <row r="51" spans="1:20" x14ac:dyDescent="0.25">
      <c r="J51" s="47"/>
      <c r="T51" s="47"/>
    </row>
    <row r="52" spans="1:20" x14ac:dyDescent="0.25">
      <c r="J52" s="47"/>
      <c r="T52" s="47"/>
    </row>
    <row r="53" spans="1:20" x14ac:dyDescent="0.25">
      <c r="D53" s="27" t="s">
        <v>44</v>
      </c>
      <c r="E53" s="241" t="s">
        <v>1</v>
      </c>
      <c r="F53" s="410" t="s">
        <v>2</v>
      </c>
      <c r="G53" s="411"/>
      <c r="J53" s="47"/>
      <c r="N53" s="27" t="s">
        <v>44</v>
      </c>
      <c r="O53" s="241" t="s">
        <v>1</v>
      </c>
      <c r="P53" s="410" t="s">
        <v>2</v>
      </c>
      <c r="Q53" s="411"/>
      <c r="T53" s="47"/>
    </row>
    <row r="54" spans="1:20" ht="18" x14ac:dyDescent="0.25">
      <c r="D54" s="400">
        <f>+Detalle!E125</f>
        <v>241999</v>
      </c>
      <c r="E54" s="242">
        <v>0.105</v>
      </c>
      <c r="F54" s="413">
        <f>+Detalle!H125</f>
        <v>182503.01659125192</v>
      </c>
      <c r="G54" s="414"/>
      <c r="J54" s="47"/>
      <c r="N54" s="400">
        <f>+Detalle!E128</f>
        <v>349999</v>
      </c>
      <c r="O54" s="242">
        <v>0.105</v>
      </c>
      <c r="P54" s="413">
        <f>+Detalle!H128</f>
        <v>263950.98039215687</v>
      </c>
      <c r="Q54" s="414"/>
      <c r="T54" s="47"/>
    </row>
    <row r="55" spans="1:20" x14ac:dyDescent="0.25">
      <c r="D55" s="412"/>
      <c r="J55" s="47"/>
      <c r="N55" s="412"/>
      <c r="T55" s="47"/>
    </row>
    <row r="56" spans="1:20" ht="20.25" x14ac:dyDescent="0.3">
      <c r="B56" s="39"/>
      <c r="J56" s="47"/>
      <c r="L56" s="39"/>
      <c r="T56" s="47"/>
    </row>
    <row r="57" spans="1:20" ht="20.25" x14ac:dyDescent="0.3">
      <c r="B57" s="39"/>
      <c r="E57" s="240" t="s">
        <v>3</v>
      </c>
      <c r="F57" s="406">
        <f>+(F54*I60)+(F54*I61)+(F54*I62)</f>
        <v>0</v>
      </c>
      <c r="G57" s="406"/>
      <c r="J57" s="47"/>
      <c r="L57" s="39"/>
      <c r="O57" s="240" t="s">
        <v>3</v>
      </c>
      <c r="P57" s="406">
        <f>+(P54*S60)+(P54*S61)+(P54*S62)</f>
        <v>0</v>
      </c>
      <c r="Q57" s="406"/>
      <c r="T57" s="47"/>
    </row>
    <row r="58" spans="1:20" ht="20.25" x14ac:dyDescent="0.3">
      <c r="B58" s="39"/>
      <c r="J58" s="47"/>
      <c r="L58" s="39"/>
      <c r="T58" s="47"/>
    </row>
    <row r="59" spans="1:20" x14ac:dyDescent="0.25">
      <c r="A59" s="73"/>
      <c r="B59" s="236" t="s">
        <v>21</v>
      </c>
      <c r="C59" s="407" t="s">
        <v>0</v>
      </c>
      <c r="D59" s="407"/>
      <c r="E59" s="407"/>
      <c r="F59" s="236"/>
      <c r="G59" s="236" t="s">
        <v>31</v>
      </c>
      <c r="H59" s="236" t="s">
        <v>4</v>
      </c>
      <c r="I59" s="235" t="s">
        <v>43</v>
      </c>
      <c r="J59" s="47"/>
      <c r="L59" s="236" t="s">
        <v>21</v>
      </c>
      <c r="M59" s="407" t="s">
        <v>0</v>
      </c>
      <c r="N59" s="407"/>
      <c r="O59" s="407"/>
      <c r="P59" s="236"/>
      <c r="Q59" s="236" t="s">
        <v>31</v>
      </c>
      <c r="R59" s="236" t="s">
        <v>4</v>
      </c>
      <c r="S59" s="235" t="s">
        <v>43</v>
      </c>
      <c r="T59" s="47"/>
    </row>
    <row r="60" spans="1:20" ht="17.25" customHeight="1" x14ac:dyDescent="0.25">
      <c r="A60" s="1"/>
      <c r="B60" s="237" t="s">
        <v>453</v>
      </c>
      <c r="C60" s="238" t="s">
        <v>454</v>
      </c>
      <c r="D60" s="238"/>
      <c r="E60" s="238"/>
      <c r="F60" s="238"/>
      <c r="G60" s="239"/>
      <c r="H60" s="238" t="s">
        <v>459</v>
      </c>
      <c r="I60" s="246">
        <v>0</v>
      </c>
      <c r="J60" s="47"/>
      <c r="L60" s="237" t="s">
        <v>466</v>
      </c>
      <c r="M60" s="238" t="s">
        <v>468</v>
      </c>
      <c r="N60" s="238"/>
      <c r="O60" s="238"/>
      <c r="P60" s="238"/>
      <c r="Q60" s="239"/>
      <c r="R60" s="238" t="s">
        <v>6</v>
      </c>
      <c r="S60" s="246">
        <v>0</v>
      </c>
      <c r="T60" s="47"/>
    </row>
    <row r="61" spans="1:20" ht="15" customHeight="1" x14ac:dyDescent="0.25">
      <c r="A61" s="1"/>
      <c r="B61" s="237" t="s">
        <v>455</v>
      </c>
      <c r="C61" s="238" t="s">
        <v>456</v>
      </c>
      <c r="D61" s="238"/>
      <c r="E61" s="238"/>
      <c r="F61" s="238"/>
      <c r="G61" s="239"/>
      <c r="H61" s="238" t="s">
        <v>6</v>
      </c>
      <c r="I61" s="246">
        <v>0</v>
      </c>
      <c r="J61" s="47"/>
      <c r="L61" s="237" t="s">
        <v>467</v>
      </c>
      <c r="M61" s="238" t="s">
        <v>469</v>
      </c>
      <c r="N61" s="238"/>
      <c r="O61" s="238"/>
      <c r="P61" s="238"/>
      <c r="Q61" s="239"/>
      <c r="R61" s="238" t="s">
        <v>7</v>
      </c>
      <c r="S61" s="246">
        <v>0</v>
      </c>
      <c r="T61" s="47"/>
    </row>
    <row r="62" spans="1:20" ht="15" customHeight="1" x14ac:dyDescent="0.25">
      <c r="A62" s="1"/>
      <c r="B62" s="237" t="s">
        <v>457</v>
      </c>
      <c r="C62" s="238" t="s">
        <v>458</v>
      </c>
      <c r="D62" s="238"/>
      <c r="E62" s="238"/>
      <c r="F62" s="238"/>
      <c r="G62" s="239"/>
      <c r="H62" s="238" t="s">
        <v>460</v>
      </c>
      <c r="I62" s="246">
        <v>0</v>
      </c>
      <c r="J62" s="47"/>
      <c r="L62" s="237"/>
      <c r="M62" s="238"/>
      <c r="N62" s="238"/>
      <c r="O62" s="238"/>
      <c r="P62" s="238"/>
      <c r="Q62" s="239"/>
      <c r="R62" s="238"/>
      <c r="S62" s="239"/>
      <c r="T62" s="47"/>
    </row>
    <row r="63" spans="1:20" x14ac:dyDescent="0.25">
      <c r="A63" s="1"/>
      <c r="J63" s="47"/>
      <c r="L63" s="237"/>
      <c r="M63" s="238"/>
      <c r="N63" s="238"/>
      <c r="O63" s="238"/>
      <c r="P63" s="238"/>
      <c r="Q63" s="239"/>
      <c r="R63" s="238"/>
      <c r="S63" s="239"/>
      <c r="T63" s="47"/>
    </row>
    <row r="64" spans="1:20" x14ac:dyDescent="0.25">
      <c r="A64" s="233"/>
      <c r="B64" s="233"/>
      <c r="C64" s="233"/>
      <c r="D64" s="233"/>
      <c r="E64" s="233"/>
      <c r="F64" s="233"/>
      <c r="G64" s="233"/>
      <c r="H64" s="233"/>
      <c r="I64" s="233"/>
      <c r="J64" s="234"/>
      <c r="K64" s="264"/>
      <c r="L64" s="203"/>
      <c r="M64" s="203"/>
      <c r="N64" s="203"/>
      <c r="O64" s="203"/>
      <c r="P64" s="203"/>
      <c r="Q64" s="203"/>
      <c r="R64" s="203"/>
      <c r="S64" s="203"/>
      <c r="T64" s="217"/>
    </row>
    <row r="65" spans="1:20" x14ac:dyDescent="0.25">
      <c r="A65" s="1"/>
      <c r="J65" s="47"/>
      <c r="T65" s="211"/>
    </row>
    <row r="66" spans="1:20" x14ac:dyDescent="0.25">
      <c r="J66" s="47"/>
      <c r="T66" s="211"/>
    </row>
    <row r="67" spans="1:20" ht="25.5" x14ac:dyDescent="0.25">
      <c r="A67" s="54"/>
      <c r="B67" s="251" t="s">
        <v>694</v>
      </c>
      <c r="C67" s="245"/>
      <c r="D67" s="243" t="s">
        <v>61</v>
      </c>
      <c r="E67" s="244" t="s">
        <v>101</v>
      </c>
      <c r="F67" s="244" t="s">
        <v>25</v>
      </c>
      <c r="G67" s="243" t="s">
        <v>41</v>
      </c>
      <c r="H67" s="243" t="s">
        <v>94</v>
      </c>
      <c r="I67" s="243" t="s">
        <v>106</v>
      </c>
      <c r="J67" s="47"/>
      <c r="T67" s="211"/>
    </row>
    <row r="68" spans="1:20" x14ac:dyDescent="0.25">
      <c r="J68" s="47"/>
      <c r="T68" s="211"/>
    </row>
    <row r="69" spans="1:20" x14ac:dyDescent="0.25">
      <c r="J69" s="47"/>
      <c r="T69" s="211"/>
    </row>
    <row r="70" spans="1:20" x14ac:dyDescent="0.25">
      <c r="D70" s="241" t="s">
        <v>695</v>
      </c>
      <c r="E70" s="241" t="s">
        <v>522</v>
      </c>
      <c r="F70" s="241" t="s">
        <v>524</v>
      </c>
      <c r="G70" s="241" t="s">
        <v>462</v>
      </c>
      <c r="H70" s="241" t="s">
        <v>696</v>
      </c>
      <c r="J70" s="47"/>
      <c r="T70" s="211"/>
    </row>
    <row r="71" spans="1:20" x14ac:dyDescent="0.25">
      <c r="J71" s="47"/>
      <c r="T71" s="211"/>
    </row>
    <row r="72" spans="1:20" x14ac:dyDescent="0.25">
      <c r="J72" s="47"/>
      <c r="T72" s="211"/>
    </row>
    <row r="73" spans="1:20" x14ac:dyDescent="0.25">
      <c r="D73" s="27" t="s">
        <v>44</v>
      </c>
      <c r="E73" s="241" t="s">
        <v>1</v>
      </c>
      <c r="F73" s="410" t="s">
        <v>2</v>
      </c>
      <c r="G73" s="411"/>
      <c r="J73" s="47"/>
      <c r="T73" s="211"/>
    </row>
    <row r="74" spans="1:20" ht="18" x14ac:dyDescent="0.25">
      <c r="D74" s="400">
        <f>+Detalle!E130</f>
        <v>419999</v>
      </c>
      <c r="E74" s="242">
        <v>0.105</v>
      </c>
      <c r="F74" s="413">
        <f>+Detalle!H130</f>
        <v>316741.32730015082</v>
      </c>
      <c r="G74" s="414"/>
      <c r="J74" s="47"/>
      <c r="T74" s="211"/>
    </row>
    <row r="75" spans="1:20" x14ac:dyDescent="0.25">
      <c r="D75" s="412"/>
      <c r="J75" s="47"/>
      <c r="T75" s="211"/>
    </row>
    <row r="76" spans="1:20" ht="20.25" x14ac:dyDescent="0.3">
      <c r="B76" s="39"/>
      <c r="J76" s="47"/>
      <c r="T76" s="211"/>
    </row>
    <row r="77" spans="1:20" ht="20.25" x14ac:dyDescent="0.3">
      <c r="B77" s="39"/>
      <c r="E77" s="240" t="s">
        <v>3</v>
      </c>
      <c r="F77" s="406">
        <f>+(F74*I80)+(F74*I81)+(F74*I82)</f>
        <v>0</v>
      </c>
      <c r="G77" s="406"/>
      <c r="J77" s="47"/>
      <c r="T77" s="211"/>
    </row>
    <row r="78" spans="1:20" ht="20.25" x14ac:dyDescent="0.3">
      <c r="B78" s="39"/>
      <c r="J78" s="47"/>
      <c r="T78" s="211"/>
    </row>
    <row r="79" spans="1:20" x14ac:dyDescent="0.25">
      <c r="A79" s="73"/>
      <c r="B79" s="236" t="s">
        <v>21</v>
      </c>
      <c r="C79" s="407" t="s">
        <v>0</v>
      </c>
      <c r="D79" s="407"/>
      <c r="E79" s="407"/>
      <c r="F79" s="236"/>
      <c r="G79" s="236" t="s">
        <v>31</v>
      </c>
      <c r="H79" s="236" t="s">
        <v>4</v>
      </c>
      <c r="I79" s="235" t="s">
        <v>43</v>
      </c>
      <c r="J79" s="47"/>
      <c r="T79" s="211"/>
    </row>
    <row r="80" spans="1:20" ht="18" x14ac:dyDescent="0.25">
      <c r="A80" s="1"/>
      <c r="B80" s="237" t="s">
        <v>692</v>
      </c>
      <c r="C80" s="238" t="s">
        <v>693</v>
      </c>
      <c r="D80" s="238"/>
      <c r="E80" s="238"/>
      <c r="F80" s="238"/>
      <c r="G80" s="239"/>
      <c r="H80" s="238" t="s">
        <v>310</v>
      </c>
      <c r="I80" s="246">
        <v>0</v>
      </c>
      <c r="J80" s="47"/>
      <c r="T80" s="211"/>
    </row>
    <row r="81" spans="1:20" x14ac:dyDescent="0.25">
      <c r="A81" s="1"/>
      <c r="F81" s="238"/>
      <c r="G81" s="239"/>
      <c r="J81" s="47"/>
      <c r="T81" s="211"/>
    </row>
    <row r="82" spans="1:20" x14ac:dyDescent="0.25">
      <c r="A82" s="1"/>
      <c r="F82" s="238"/>
      <c r="G82" s="239"/>
      <c r="J82" s="47"/>
      <c r="T82" s="211"/>
    </row>
    <row r="83" spans="1:20" x14ac:dyDescent="0.25">
      <c r="A83" s="1"/>
      <c r="J83" s="47"/>
      <c r="T83" s="211"/>
    </row>
    <row r="84" spans="1:20" x14ac:dyDescent="0.25">
      <c r="A84" s="233"/>
      <c r="B84" s="233"/>
      <c r="C84" s="233"/>
      <c r="D84" s="233"/>
      <c r="E84" s="233"/>
      <c r="F84" s="233"/>
      <c r="G84" s="233"/>
      <c r="H84" s="233"/>
      <c r="I84" s="233"/>
      <c r="J84" s="234"/>
      <c r="T84" s="211"/>
    </row>
    <row r="85" spans="1:20" x14ac:dyDescent="0.25">
      <c r="T85" s="211"/>
    </row>
    <row r="86" spans="1:20" x14ac:dyDescent="0.25">
      <c r="T86" s="211"/>
    </row>
    <row r="87" spans="1:20" x14ac:dyDescent="0.25">
      <c r="T87" s="211"/>
    </row>
    <row r="88" spans="1:20" x14ac:dyDescent="0.25">
      <c r="T88" s="211"/>
    </row>
    <row r="89" spans="1:20" x14ac:dyDescent="0.25">
      <c r="T89" s="211"/>
    </row>
    <row r="90" spans="1:20" x14ac:dyDescent="0.25">
      <c r="A90" s="34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68"/>
    </row>
    <row r="91" spans="1:20" ht="25.5" x14ac:dyDescent="0.25">
      <c r="A91" s="57"/>
      <c r="B91" s="55" t="s">
        <v>109</v>
      </c>
      <c r="C91" s="56"/>
      <c r="D91" s="67" t="s">
        <v>61</v>
      </c>
      <c r="E91" s="68" t="s">
        <v>101</v>
      </c>
      <c r="F91" s="68" t="s">
        <v>25</v>
      </c>
      <c r="G91" s="67" t="s">
        <v>41</v>
      </c>
      <c r="H91" s="67" t="s">
        <v>94</v>
      </c>
      <c r="I91" s="69"/>
      <c r="J91" s="70"/>
      <c r="K91" s="219"/>
      <c r="L91" s="222" t="s">
        <v>110</v>
      </c>
      <c r="M91" s="223"/>
      <c r="N91" s="224" t="s">
        <v>61</v>
      </c>
      <c r="O91" s="225" t="s">
        <v>101</v>
      </c>
      <c r="P91" s="225" t="s">
        <v>25</v>
      </c>
      <c r="Q91" s="224" t="s">
        <v>41</v>
      </c>
      <c r="R91" s="224" t="s">
        <v>94</v>
      </c>
      <c r="S91" s="226"/>
      <c r="T91" s="227"/>
    </row>
    <row r="92" spans="1:20" x14ac:dyDescent="0.25">
      <c r="A92" s="33"/>
      <c r="J92" s="47"/>
      <c r="K92" s="210"/>
      <c r="T92" s="211"/>
    </row>
    <row r="93" spans="1:20" x14ac:dyDescent="0.25">
      <c r="A93" s="33"/>
      <c r="J93" s="47"/>
      <c r="K93" s="210"/>
      <c r="T93" s="211"/>
    </row>
    <row r="94" spans="1:20" x14ac:dyDescent="0.25">
      <c r="A94" s="33"/>
      <c r="D94" s="58" t="s">
        <v>97</v>
      </c>
      <c r="E94" s="58" t="s">
        <v>20</v>
      </c>
      <c r="F94" s="58" t="s">
        <v>32</v>
      </c>
      <c r="G94" s="58" t="s">
        <v>107</v>
      </c>
      <c r="H94" s="58" t="s">
        <v>98</v>
      </c>
      <c r="I94" s="58" t="s">
        <v>106</v>
      </c>
      <c r="J94" s="47"/>
      <c r="K94" s="210"/>
      <c r="N94" s="58" t="s">
        <v>102</v>
      </c>
      <c r="O94" s="58" t="s">
        <v>20</v>
      </c>
      <c r="P94" s="58" t="s">
        <v>32</v>
      </c>
      <c r="Q94" s="58" t="s">
        <v>112</v>
      </c>
      <c r="R94" s="58" t="s">
        <v>113</v>
      </c>
      <c r="S94" s="58" t="s">
        <v>106</v>
      </c>
      <c r="T94" s="211"/>
    </row>
    <row r="95" spans="1:20" x14ac:dyDescent="0.25">
      <c r="A95" s="33"/>
      <c r="J95" s="47"/>
      <c r="K95" s="210"/>
      <c r="T95" s="211"/>
    </row>
    <row r="96" spans="1:20" x14ac:dyDescent="0.25">
      <c r="A96" s="33"/>
      <c r="J96" s="47"/>
      <c r="K96" s="210"/>
      <c r="T96" s="211"/>
    </row>
    <row r="97" spans="1:20" x14ac:dyDescent="0.25">
      <c r="A97" s="33"/>
      <c r="D97" s="27" t="s">
        <v>44</v>
      </c>
      <c r="E97" s="60" t="s">
        <v>1</v>
      </c>
      <c r="F97" s="398" t="s">
        <v>2</v>
      </c>
      <c r="G97" s="399"/>
      <c r="J97" s="47"/>
      <c r="K97" s="210"/>
      <c r="N97" s="27" t="s">
        <v>44</v>
      </c>
      <c r="O97" s="60" t="s">
        <v>1</v>
      </c>
      <c r="P97" s="398" t="s">
        <v>2</v>
      </c>
      <c r="Q97" s="399"/>
      <c r="T97" s="211"/>
    </row>
    <row r="98" spans="1:20" ht="15" customHeight="1" x14ac:dyDescent="0.25">
      <c r="A98" s="33"/>
      <c r="D98" s="400">
        <f>+Detalle!E131</f>
        <v>208999</v>
      </c>
      <c r="E98" s="59">
        <v>0.21</v>
      </c>
      <c r="F98" s="402">
        <f>+(D98/(1+$L$4))/(1+(E98+E100))</f>
        <v>147723.35312411649</v>
      </c>
      <c r="G98" s="403"/>
      <c r="J98" s="47"/>
      <c r="K98" s="210"/>
      <c r="N98" s="400">
        <f>+Detalle!E132</f>
        <v>244999</v>
      </c>
      <c r="O98" s="59">
        <v>0.21</v>
      </c>
      <c r="P98" s="402">
        <f>+(N98/(1+$L$4))/(1+(O98+O100))</f>
        <v>173168.64574498162</v>
      </c>
      <c r="Q98" s="403"/>
      <c r="T98" s="211"/>
    </row>
    <row r="99" spans="1:20" ht="15" customHeight="1" x14ac:dyDescent="0.25">
      <c r="A99" s="33"/>
      <c r="D99" s="401"/>
      <c r="E99" s="61" t="s">
        <v>115</v>
      </c>
      <c r="F99" s="404" t="s">
        <v>116</v>
      </c>
      <c r="G99" s="405"/>
      <c r="J99" s="47"/>
      <c r="K99" s="210"/>
      <c r="N99" s="401"/>
      <c r="O99" s="61" t="s">
        <v>115</v>
      </c>
      <c r="P99" s="404" t="s">
        <v>116</v>
      </c>
      <c r="Q99" s="405"/>
      <c r="T99" s="211"/>
    </row>
    <row r="100" spans="1:20" ht="20.25" x14ac:dyDescent="0.3">
      <c r="A100" s="33"/>
      <c r="E100" s="62">
        <v>0.20480000000000001</v>
      </c>
      <c r="F100" s="391">
        <f>+F98*(1+E100)</f>
        <v>177977.09584393556</v>
      </c>
      <c r="G100" s="392"/>
      <c r="J100" s="47"/>
      <c r="K100" s="210"/>
      <c r="L100" s="39"/>
      <c r="O100" s="62">
        <v>0.20480000000000001</v>
      </c>
      <c r="P100" s="391">
        <f>+P98*(1+O100)</f>
        <v>208633.58439355387</v>
      </c>
      <c r="Q100" s="392"/>
      <c r="T100" s="211"/>
    </row>
    <row r="101" spans="1:20" ht="20.25" x14ac:dyDescent="0.3">
      <c r="A101" s="33"/>
      <c r="B101" s="39"/>
      <c r="D101" s="64"/>
      <c r="E101" s="65" t="s">
        <v>3</v>
      </c>
      <c r="F101" s="408">
        <f>+(F98*I105)+(F98*I106)</f>
        <v>0</v>
      </c>
      <c r="G101" s="409"/>
      <c r="J101" s="47"/>
      <c r="K101" s="210"/>
      <c r="L101" s="39"/>
      <c r="N101" s="64"/>
      <c r="O101" s="65" t="s">
        <v>3</v>
      </c>
      <c r="P101" s="408">
        <f>+(P98*S105)+(P98*S106)</f>
        <v>0</v>
      </c>
      <c r="Q101" s="409"/>
      <c r="T101" s="211"/>
    </row>
    <row r="102" spans="1:20" ht="20.25" x14ac:dyDescent="0.3">
      <c r="A102" s="33"/>
      <c r="B102" s="39"/>
      <c r="D102" s="393" t="s">
        <v>117</v>
      </c>
      <c r="E102" s="394"/>
      <c r="F102" s="395">
        <f>+(F100*I105)+(F100*I106)</f>
        <v>0</v>
      </c>
      <c r="G102" s="396"/>
      <c r="J102" s="47"/>
      <c r="K102" s="210"/>
      <c r="L102" s="39"/>
      <c r="N102" s="393" t="s">
        <v>117</v>
      </c>
      <c r="O102" s="394"/>
      <c r="P102" s="395">
        <f>+(P100*S105)+(P100*S106)</f>
        <v>0</v>
      </c>
      <c r="Q102" s="396"/>
      <c r="T102" s="211"/>
    </row>
    <row r="103" spans="1:20" ht="20.25" x14ac:dyDescent="0.3">
      <c r="A103" s="33"/>
      <c r="B103" s="39"/>
      <c r="J103" s="47"/>
      <c r="K103" s="210"/>
      <c r="L103" s="39"/>
      <c r="T103" s="211"/>
    </row>
    <row r="104" spans="1:20" x14ac:dyDescent="0.25">
      <c r="A104" s="33"/>
      <c r="B104" s="36" t="s">
        <v>21</v>
      </c>
      <c r="C104" s="397" t="s">
        <v>0</v>
      </c>
      <c r="D104" s="397"/>
      <c r="E104" s="397"/>
      <c r="F104" s="36"/>
      <c r="G104" s="36" t="s">
        <v>31</v>
      </c>
      <c r="H104" s="36" t="s">
        <v>4</v>
      </c>
      <c r="I104" s="31" t="s">
        <v>43</v>
      </c>
      <c r="J104" s="50"/>
      <c r="K104" s="210"/>
      <c r="L104" s="36" t="s">
        <v>21</v>
      </c>
      <c r="M104" s="29" t="s">
        <v>0</v>
      </c>
      <c r="N104" s="29"/>
      <c r="O104" s="29"/>
      <c r="P104" s="29"/>
      <c r="Q104" s="29" t="s">
        <v>31</v>
      </c>
      <c r="R104" s="29" t="s">
        <v>4</v>
      </c>
      <c r="S104" s="31" t="s">
        <v>43</v>
      </c>
      <c r="T104" s="213"/>
    </row>
    <row r="105" spans="1:20" ht="18" x14ac:dyDescent="0.25">
      <c r="A105" s="33"/>
      <c r="B105" s="74" t="s">
        <v>58</v>
      </c>
      <c r="C105" s="63" t="s">
        <v>59</v>
      </c>
      <c r="D105" s="63"/>
      <c r="E105" s="63"/>
      <c r="F105" s="63"/>
      <c r="G105" s="71" t="s">
        <v>60</v>
      </c>
      <c r="H105" s="72" t="s">
        <v>6</v>
      </c>
      <c r="I105" s="30">
        <v>0</v>
      </c>
      <c r="J105" s="3"/>
      <c r="K105" s="210"/>
      <c r="L105" s="74" t="s">
        <v>54</v>
      </c>
      <c r="M105" s="41" t="s">
        <v>55</v>
      </c>
      <c r="N105" s="42"/>
      <c r="O105" s="42"/>
      <c r="P105" s="42"/>
      <c r="Q105" s="41"/>
      <c r="R105" s="41" t="s">
        <v>6</v>
      </c>
      <c r="S105" s="30">
        <v>0</v>
      </c>
      <c r="T105" s="215"/>
    </row>
    <row r="106" spans="1:20" x14ac:dyDescent="0.25">
      <c r="A106" s="33"/>
      <c r="J106" s="1"/>
      <c r="K106" s="210"/>
      <c r="T106" s="215"/>
    </row>
    <row r="107" spans="1:20" x14ac:dyDescent="0.25">
      <c r="A107" s="33"/>
      <c r="B107" s="1"/>
      <c r="C107" s="1"/>
      <c r="D107" s="1"/>
      <c r="E107" s="1"/>
      <c r="F107" s="1"/>
      <c r="G107" s="1"/>
      <c r="H107" s="1"/>
      <c r="I107" s="1"/>
      <c r="J107" s="3"/>
      <c r="K107" s="210"/>
      <c r="T107" s="215"/>
    </row>
    <row r="108" spans="1:20" x14ac:dyDescent="0.25">
      <c r="A108" s="33"/>
      <c r="J108" s="47"/>
      <c r="K108" s="210"/>
      <c r="T108" s="211"/>
    </row>
    <row r="109" spans="1:20" x14ac:dyDescent="0.25">
      <c r="A109" s="34"/>
      <c r="B109" s="28"/>
      <c r="C109" s="28"/>
      <c r="D109" s="28"/>
      <c r="E109" s="28"/>
      <c r="F109" s="28"/>
      <c r="G109" s="28"/>
      <c r="H109" s="28"/>
      <c r="I109" s="28"/>
      <c r="J109" s="48"/>
      <c r="K109" s="216"/>
      <c r="L109" s="203"/>
      <c r="M109" s="203"/>
      <c r="N109" s="203"/>
      <c r="O109" s="203"/>
      <c r="P109" s="203"/>
      <c r="Q109" s="203"/>
      <c r="R109" s="203"/>
      <c r="S109" s="203"/>
      <c r="T109" s="217"/>
    </row>
    <row r="110" spans="1:20" ht="25.5" x14ac:dyDescent="0.25">
      <c r="B110" s="55" t="s">
        <v>111</v>
      </c>
      <c r="C110" s="56"/>
      <c r="D110" s="67" t="s">
        <v>61</v>
      </c>
      <c r="E110" s="68" t="s">
        <v>101</v>
      </c>
      <c r="F110" s="68" t="s">
        <v>25</v>
      </c>
      <c r="G110" s="67" t="s">
        <v>41</v>
      </c>
      <c r="H110" s="67" t="s">
        <v>94</v>
      </c>
      <c r="K110" s="219"/>
      <c r="L110" s="220"/>
      <c r="M110" s="220"/>
      <c r="N110" s="220"/>
      <c r="O110" s="220"/>
      <c r="P110" s="220"/>
      <c r="Q110" s="220"/>
      <c r="R110" s="220"/>
      <c r="S110" s="220"/>
      <c r="T110" s="221"/>
    </row>
    <row r="111" spans="1:20" x14ac:dyDescent="0.25">
      <c r="J111" s="47"/>
      <c r="K111" s="210"/>
      <c r="T111" s="211"/>
    </row>
    <row r="112" spans="1:20" x14ac:dyDescent="0.25">
      <c r="J112" s="47"/>
      <c r="K112" s="210"/>
      <c r="T112" s="211"/>
    </row>
    <row r="113" spans="1:20" x14ac:dyDescent="0.25">
      <c r="D113" s="58" t="s">
        <v>97</v>
      </c>
      <c r="E113" s="58" t="s">
        <v>20</v>
      </c>
      <c r="F113" s="58" t="s">
        <v>99</v>
      </c>
      <c r="G113" s="58" t="s">
        <v>28</v>
      </c>
      <c r="H113" s="58" t="s">
        <v>98</v>
      </c>
      <c r="J113" s="47"/>
      <c r="K113" s="210"/>
      <c r="T113" s="211"/>
    </row>
    <row r="114" spans="1:20" x14ac:dyDescent="0.25">
      <c r="J114" s="47"/>
      <c r="K114" s="210"/>
      <c r="T114" s="211"/>
    </row>
    <row r="115" spans="1:20" x14ac:dyDescent="0.25">
      <c r="J115" s="47"/>
      <c r="K115" s="210"/>
      <c r="T115" s="211"/>
    </row>
    <row r="116" spans="1:20" x14ac:dyDescent="0.25">
      <c r="D116" s="27" t="s">
        <v>44</v>
      </c>
      <c r="E116" s="60" t="s">
        <v>1</v>
      </c>
      <c r="F116" s="398" t="s">
        <v>2</v>
      </c>
      <c r="G116" s="399"/>
      <c r="J116" s="47"/>
      <c r="K116" s="210"/>
      <c r="T116" s="211"/>
    </row>
    <row r="117" spans="1:20" ht="15" customHeight="1" x14ac:dyDescent="0.25">
      <c r="D117" s="400">
        <f>+Detalle!E133</f>
        <v>150499</v>
      </c>
      <c r="E117" s="59">
        <v>0.21</v>
      </c>
      <c r="F117" s="402">
        <f>+(D117/(1+$L$4))/(1+(E117+E119))</f>
        <v>106374.75261521063</v>
      </c>
      <c r="G117" s="403"/>
      <c r="J117" s="47"/>
      <c r="K117" s="210"/>
      <c r="T117" s="211"/>
    </row>
    <row r="118" spans="1:20" ht="15" customHeight="1" x14ac:dyDescent="0.25">
      <c r="D118" s="401"/>
      <c r="E118" s="61" t="s">
        <v>115</v>
      </c>
      <c r="F118" s="404" t="s">
        <v>116</v>
      </c>
      <c r="G118" s="405"/>
      <c r="J118" s="47"/>
      <c r="K118" s="210"/>
      <c r="T118" s="211"/>
    </row>
    <row r="119" spans="1:20" x14ac:dyDescent="0.25">
      <c r="E119" s="62">
        <v>0.20480000000000001</v>
      </c>
      <c r="F119" s="391">
        <f>+F117*(1+E119)</f>
        <v>128160.30195080578</v>
      </c>
      <c r="G119" s="392"/>
      <c r="J119" s="47"/>
      <c r="K119" s="210"/>
      <c r="T119" s="211"/>
    </row>
    <row r="120" spans="1:20" ht="20.25" x14ac:dyDescent="0.3">
      <c r="B120" s="39"/>
      <c r="D120" s="64"/>
      <c r="E120" s="65" t="s">
        <v>3</v>
      </c>
      <c r="F120" s="408">
        <f>+(F117*I124)+(F117*I125)</f>
        <v>0</v>
      </c>
      <c r="G120" s="409"/>
      <c r="J120" s="47"/>
      <c r="K120" s="210"/>
      <c r="T120" s="211"/>
    </row>
    <row r="121" spans="1:20" ht="20.25" x14ac:dyDescent="0.3">
      <c r="B121" s="39"/>
      <c r="D121" s="393" t="s">
        <v>117</v>
      </c>
      <c r="E121" s="394"/>
      <c r="F121" s="395">
        <f>+(F119*I124)+(F119*I125)</f>
        <v>0</v>
      </c>
      <c r="G121" s="396"/>
      <c r="J121" s="47"/>
      <c r="K121" s="210"/>
      <c r="T121" s="211"/>
    </row>
    <row r="122" spans="1:20" ht="20.25" x14ac:dyDescent="0.3">
      <c r="B122" s="39"/>
      <c r="J122" s="47"/>
      <c r="K122" s="210"/>
      <c r="T122" s="211"/>
    </row>
    <row r="123" spans="1:20" x14ac:dyDescent="0.25">
      <c r="B123" s="36" t="s">
        <v>21</v>
      </c>
      <c r="C123" s="397" t="s">
        <v>0</v>
      </c>
      <c r="D123" s="397"/>
      <c r="E123" s="397"/>
      <c r="F123" s="36"/>
      <c r="G123" s="36" t="s">
        <v>31</v>
      </c>
      <c r="H123" s="36" t="s">
        <v>4</v>
      </c>
      <c r="I123" s="31" t="s">
        <v>43</v>
      </c>
      <c r="J123" s="50"/>
      <c r="K123" s="210"/>
      <c r="T123" s="211"/>
    </row>
    <row r="124" spans="1:20" ht="18" x14ac:dyDescent="0.25">
      <c r="B124" s="74" t="s">
        <v>56</v>
      </c>
      <c r="C124" s="41" t="s">
        <v>57</v>
      </c>
      <c r="D124" s="42"/>
      <c r="E124" s="42"/>
      <c r="F124" s="42"/>
      <c r="G124" s="51"/>
      <c r="H124" s="52" t="s">
        <v>8</v>
      </c>
      <c r="I124" s="30">
        <v>0</v>
      </c>
      <c r="J124" s="3"/>
      <c r="K124" s="210"/>
      <c r="T124" s="211"/>
    </row>
    <row r="125" spans="1:20" x14ac:dyDescent="0.25">
      <c r="J125" s="1"/>
      <c r="K125" s="210"/>
      <c r="T125" s="211"/>
    </row>
    <row r="126" spans="1:20" x14ac:dyDescent="0.25">
      <c r="J126" s="47"/>
      <c r="K126" s="216"/>
      <c r="L126" s="203"/>
      <c r="M126" s="203"/>
      <c r="N126" s="203"/>
      <c r="O126" s="203"/>
      <c r="P126" s="203"/>
      <c r="Q126" s="203"/>
      <c r="R126" s="203"/>
      <c r="S126" s="203"/>
      <c r="T126" s="217"/>
    </row>
    <row r="127" spans="1:20" ht="25.5" x14ac:dyDescent="0.25">
      <c r="A127" s="130"/>
      <c r="B127" s="143" t="s">
        <v>246</v>
      </c>
      <c r="C127" s="131"/>
      <c r="D127" s="132" t="s">
        <v>61</v>
      </c>
      <c r="E127" s="133" t="s">
        <v>101</v>
      </c>
      <c r="F127" s="133" t="s">
        <v>25</v>
      </c>
      <c r="G127" s="132" t="s">
        <v>41</v>
      </c>
      <c r="H127" s="132" t="s">
        <v>94</v>
      </c>
      <c r="I127" s="134"/>
      <c r="J127" s="135"/>
    </row>
    <row r="128" spans="1:20" x14ac:dyDescent="0.25">
      <c r="A128" s="136"/>
      <c r="J128" s="137"/>
    </row>
    <row r="129" spans="1:10" x14ac:dyDescent="0.25">
      <c r="A129" s="136"/>
      <c r="J129" s="137"/>
    </row>
    <row r="130" spans="1:10" x14ac:dyDescent="0.25">
      <c r="A130" s="136"/>
      <c r="D130" s="58" t="s">
        <v>147</v>
      </c>
      <c r="E130" s="58" t="s">
        <v>19</v>
      </c>
      <c r="F130" s="58" t="s">
        <v>99</v>
      </c>
      <c r="G130" s="58" t="s">
        <v>27</v>
      </c>
      <c r="H130" s="58" t="s">
        <v>104</v>
      </c>
      <c r="J130" s="137"/>
    </row>
    <row r="131" spans="1:10" x14ac:dyDescent="0.25">
      <c r="A131" s="136"/>
      <c r="J131" s="137"/>
    </row>
    <row r="132" spans="1:10" x14ac:dyDescent="0.25">
      <c r="A132" s="136"/>
      <c r="J132" s="137"/>
    </row>
    <row r="133" spans="1:10" x14ac:dyDescent="0.25">
      <c r="A133" s="136"/>
      <c r="D133" s="27" t="s">
        <v>44</v>
      </c>
      <c r="E133" s="60" t="s">
        <v>1</v>
      </c>
      <c r="F133" s="398" t="s">
        <v>2</v>
      </c>
      <c r="G133" s="399"/>
      <c r="J133" s="137"/>
    </row>
    <row r="134" spans="1:10" x14ac:dyDescent="0.25">
      <c r="A134" s="136"/>
      <c r="D134" s="400">
        <f>+Detalle!E134</f>
        <v>94499</v>
      </c>
      <c r="E134" s="59">
        <v>0.21</v>
      </c>
      <c r="F134" s="402">
        <f>+(D134/(1+$L$4))/(1+(E134+E136))</f>
        <v>66793.186316087071</v>
      </c>
      <c r="G134" s="403"/>
      <c r="J134" s="137"/>
    </row>
    <row r="135" spans="1:10" x14ac:dyDescent="0.25">
      <c r="A135" s="136"/>
      <c r="D135" s="401"/>
      <c r="E135" s="61" t="s">
        <v>115</v>
      </c>
      <c r="F135" s="404" t="s">
        <v>116</v>
      </c>
      <c r="G135" s="405"/>
      <c r="J135" s="137"/>
    </row>
    <row r="136" spans="1:10" x14ac:dyDescent="0.25">
      <c r="A136" s="136"/>
      <c r="E136" s="62">
        <v>0.20480000000000001</v>
      </c>
      <c r="F136" s="391">
        <f>+F134*(1+E136)</f>
        <v>80472.430873621706</v>
      </c>
      <c r="G136" s="392"/>
      <c r="J136" s="137"/>
    </row>
    <row r="137" spans="1:10" ht="20.25" x14ac:dyDescent="0.3">
      <c r="A137" s="136"/>
      <c r="B137" s="39"/>
      <c r="D137" s="64"/>
      <c r="E137" s="65" t="s">
        <v>3</v>
      </c>
      <c r="F137" s="408">
        <f>+(F134*I141)+(F134*I142)</f>
        <v>0</v>
      </c>
      <c r="G137" s="409"/>
      <c r="J137" s="137"/>
    </row>
    <row r="138" spans="1:10" ht="20.25" x14ac:dyDescent="0.3">
      <c r="A138" s="136"/>
      <c r="B138" s="39"/>
      <c r="D138" s="393" t="s">
        <v>117</v>
      </c>
      <c r="E138" s="394"/>
      <c r="F138" s="395">
        <f>+(F136*I141)+(F136*I142)</f>
        <v>0</v>
      </c>
      <c r="G138" s="396"/>
      <c r="J138" s="137"/>
    </row>
    <row r="139" spans="1:10" ht="20.25" x14ac:dyDescent="0.3">
      <c r="A139" s="136"/>
      <c r="B139" s="39"/>
      <c r="J139" s="137"/>
    </row>
    <row r="140" spans="1:10" x14ac:dyDescent="0.25">
      <c r="A140" s="136"/>
      <c r="B140" s="36" t="s">
        <v>21</v>
      </c>
      <c r="C140" s="397" t="s">
        <v>0</v>
      </c>
      <c r="D140" s="397"/>
      <c r="E140" s="397"/>
      <c r="F140" s="36"/>
      <c r="G140" s="36" t="s">
        <v>31</v>
      </c>
      <c r="H140" s="36" t="s">
        <v>4</v>
      </c>
      <c r="I140" s="31" t="s">
        <v>43</v>
      </c>
      <c r="J140" s="138"/>
    </row>
    <row r="141" spans="1:10" ht="18" x14ac:dyDescent="0.25">
      <c r="A141" s="136"/>
      <c r="B141" s="74" t="s">
        <v>251</v>
      </c>
      <c r="C141" s="41" t="s">
        <v>252</v>
      </c>
      <c r="D141" s="42"/>
      <c r="E141" s="42"/>
      <c r="F141" s="42"/>
      <c r="G141" s="51"/>
      <c r="H141" s="52" t="s">
        <v>8</v>
      </c>
      <c r="I141" s="30">
        <v>0</v>
      </c>
      <c r="J141" s="139"/>
    </row>
    <row r="142" spans="1:10" x14ac:dyDescent="0.25">
      <c r="A142" s="136"/>
      <c r="J142" s="139"/>
    </row>
    <row r="143" spans="1:10" x14ac:dyDescent="0.25">
      <c r="A143" s="136"/>
      <c r="B143" s="1"/>
      <c r="C143" s="1"/>
      <c r="D143" s="1"/>
      <c r="E143" s="1"/>
      <c r="F143" s="1"/>
      <c r="G143" s="1"/>
      <c r="H143" s="1"/>
      <c r="I143" s="1"/>
      <c r="J143" s="139"/>
    </row>
    <row r="144" spans="1:10" x14ac:dyDescent="0.25">
      <c r="A144" s="136"/>
      <c r="J144" s="137"/>
    </row>
    <row r="145" spans="1:10" x14ac:dyDescent="0.25">
      <c r="A145" s="140"/>
      <c r="B145" s="141"/>
      <c r="C145" s="141"/>
      <c r="D145" s="141"/>
      <c r="E145" s="141"/>
      <c r="F145" s="141"/>
      <c r="G145" s="141"/>
      <c r="H145" s="141"/>
      <c r="I145" s="141"/>
      <c r="J145" s="142"/>
    </row>
  </sheetData>
  <sheetProtection algorithmName="SHA-512" hashValue="0ztDO9JDfp1O6TKDBfmvPy4eKQQ1QatXsYFhILrydJQamAi8yqOzKGHZKMFK4a5hc+1KYToLkshmjCzrmz3MzA==" saltValue="+2neqDb99F7cDbpjVTlpZg==" spinCount="100000" sheet="1" objects="1" scenarios="1"/>
  <mergeCells count="74">
    <mergeCell ref="N102:O102"/>
    <mergeCell ref="P102:Q102"/>
    <mergeCell ref="F98:G98"/>
    <mergeCell ref="D54:D55"/>
    <mergeCell ref="F54:G54"/>
    <mergeCell ref="F97:G97"/>
    <mergeCell ref="D74:D75"/>
    <mergeCell ref="F74:G74"/>
    <mergeCell ref="F77:G77"/>
    <mergeCell ref="C79:E79"/>
    <mergeCell ref="Q2:S3"/>
    <mergeCell ref="L4:L6"/>
    <mergeCell ref="F33:G33"/>
    <mergeCell ref="D34:D35"/>
    <mergeCell ref="F34:G34"/>
    <mergeCell ref="P34:Q34"/>
    <mergeCell ref="F37:G37"/>
    <mergeCell ref="C39:E39"/>
    <mergeCell ref="R4:S4"/>
    <mergeCell ref="R5:S5"/>
    <mergeCell ref="F13:G13"/>
    <mergeCell ref="D14:D15"/>
    <mergeCell ref="F14:G14"/>
    <mergeCell ref="F17:G17"/>
    <mergeCell ref="C19:E19"/>
    <mergeCell ref="P13:Q13"/>
    <mergeCell ref="N14:N15"/>
    <mergeCell ref="P14:Q14"/>
    <mergeCell ref="P17:Q17"/>
    <mergeCell ref="M19:O19"/>
    <mergeCell ref="P33:Q33"/>
    <mergeCell ref="N34:N35"/>
    <mergeCell ref="P53:Q53"/>
    <mergeCell ref="F53:G53"/>
    <mergeCell ref="P97:Q97"/>
    <mergeCell ref="P101:Q101"/>
    <mergeCell ref="P99:Q99"/>
    <mergeCell ref="P100:Q100"/>
    <mergeCell ref="F101:G101"/>
    <mergeCell ref="N54:N55"/>
    <mergeCell ref="P54:Q54"/>
    <mergeCell ref="P57:Q57"/>
    <mergeCell ref="M59:O59"/>
    <mergeCell ref="F57:G57"/>
    <mergeCell ref="F73:G73"/>
    <mergeCell ref="N98:N99"/>
    <mergeCell ref="P98:Q98"/>
    <mergeCell ref="F99:G99"/>
    <mergeCell ref="P37:Q37"/>
    <mergeCell ref="M39:O39"/>
    <mergeCell ref="C59:E59"/>
    <mergeCell ref="F137:G137"/>
    <mergeCell ref="D138:E138"/>
    <mergeCell ref="F138:G138"/>
    <mergeCell ref="C123:E123"/>
    <mergeCell ref="D117:D118"/>
    <mergeCell ref="F117:G117"/>
    <mergeCell ref="D98:D99"/>
    <mergeCell ref="F100:G100"/>
    <mergeCell ref="F116:G116"/>
    <mergeCell ref="D121:E121"/>
    <mergeCell ref="F121:G121"/>
    <mergeCell ref="F120:G120"/>
    <mergeCell ref="C104:E104"/>
    <mergeCell ref="F119:G119"/>
    <mergeCell ref="D102:E102"/>
    <mergeCell ref="F102:G102"/>
    <mergeCell ref="C140:E140"/>
    <mergeCell ref="F133:G133"/>
    <mergeCell ref="D134:D135"/>
    <mergeCell ref="F134:G134"/>
    <mergeCell ref="F135:G135"/>
    <mergeCell ref="F136:G136"/>
    <mergeCell ref="F118:G118"/>
  </mergeCells>
  <conditionalFormatting sqref="L4">
    <cfRule type="cellIs" dxfId="83" priority="159" operator="greaterThan">
      <formula>0</formula>
    </cfRule>
  </conditionalFormatting>
  <conditionalFormatting sqref="S105">
    <cfRule type="cellIs" dxfId="82" priority="75" operator="greaterThan">
      <formula>0</formula>
    </cfRule>
  </conditionalFormatting>
  <conditionalFormatting sqref="I124">
    <cfRule type="cellIs" dxfId="81" priority="71" operator="greaterThan">
      <formula>0</formula>
    </cfRule>
  </conditionalFormatting>
  <conditionalFormatting sqref="I105">
    <cfRule type="cellIs" dxfId="80" priority="82" operator="greaterThan">
      <formula>0</formula>
    </cfRule>
  </conditionalFormatting>
  <conditionalFormatting sqref="I105">
    <cfRule type="cellIs" dxfId="79" priority="81" operator="greaterThan">
      <formula>0</formula>
    </cfRule>
  </conditionalFormatting>
  <conditionalFormatting sqref="S105">
    <cfRule type="cellIs" dxfId="78" priority="76" operator="greaterThan">
      <formula>0</formula>
    </cfRule>
  </conditionalFormatting>
  <conditionalFormatting sqref="I124">
    <cfRule type="cellIs" dxfId="77" priority="72" operator="greaterThan">
      <formula>0</formula>
    </cfRule>
  </conditionalFormatting>
  <conditionalFormatting sqref="I20">
    <cfRule type="cellIs" dxfId="76" priority="38" operator="greaterThan">
      <formula>0</formula>
    </cfRule>
  </conditionalFormatting>
  <conditionalFormatting sqref="I20:I21">
    <cfRule type="cellIs" dxfId="75" priority="37" operator="greaterThan">
      <formula>0</formula>
    </cfRule>
  </conditionalFormatting>
  <conditionalFormatting sqref="I21">
    <cfRule type="cellIs" dxfId="74" priority="34" operator="greaterThan">
      <formula>0</formula>
    </cfRule>
    <cfRule type="cellIs" dxfId="73" priority="36" operator="greaterThan">
      <formula>0</formula>
    </cfRule>
  </conditionalFormatting>
  <conditionalFormatting sqref="I21">
    <cfRule type="cellIs" dxfId="72" priority="35" operator="greaterThan">
      <formula>0</formula>
    </cfRule>
  </conditionalFormatting>
  <conditionalFormatting sqref="I22:I23">
    <cfRule type="cellIs" dxfId="71" priority="33" operator="greaterThan">
      <formula>0</formula>
    </cfRule>
  </conditionalFormatting>
  <conditionalFormatting sqref="I22:I23">
    <cfRule type="cellIs" dxfId="70" priority="30" operator="greaterThan">
      <formula>0</formula>
    </cfRule>
    <cfRule type="cellIs" dxfId="69" priority="32" operator="greaterThan">
      <formula>0</formula>
    </cfRule>
  </conditionalFormatting>
  <conditionalFormatting sqref="I22:I23">
    <cfRule type="cellIs" dxfId="68" priority="31" operator="greaterThan">
      <formula>0</formula>
    </cfRule>
  </conditionalFormatting>
  <conditionalFormatting sqref="I141">
    <cfRule type="cellIs" dxfId="67" priority="28" operator="greaterThan">
      <formula>0</formula>
    </cfRule>
  </conditionalFormatting>
  <conditionalFormatting sqref="I141">
    <cfRule type="cellIs" dxfId="66" priority="29" operator="greaterThan">
      <formula>0</formula>
    </cfRule>
  </conditionalFormatting>
  <conditionalFormatting sqref="S22">
    <cfRule type="cellIs" dxfId="65" priority="16" operator="greaterThan">
      <formula>0</formula>
    </cfRule>
  </conditionalFormatting>
  <conditionalFormatting sqref="S20">
    <cfRule type="cellIs" dxfId="64" priority="23" operator="greaterThan">
      <formula>0</formula>
    </cfRule>
  </conditionalFormatting>
  <conditionalFormatting sqref="S20:S21">
    <cfRule type="cellIs" dxfId="63" priority="22" operator="greaterThan">
      <formula>0</formula>
    </cfRule>
  </conditionalFormatting>
  <conditionalFormatting sqref="S21">
    <cfRule type="cellIs" dxfId="62" priority="19" operator="greaterThan">
      <formula>0</formula>
    </cfRule>
    <cfRule type="cellIs" dxfId="61" priority="21" operator="greaterThan">
      <formula>0</formula>
    </cfRule>
  </conditionalFormatting>
  <conditionalFormatting sqref="S21">
    <cfRule type="cellIs" dxfId="60" priority="20" operator="greaterThan">
      <formula>0</formula>
    </cfRule>
  </conditionalFormatting>
  <conditionalFormatting sqref="S22">
    <cfRule type="cellIs" dxfId="59" priority="18" operator="greaterThan">
      <formula>0</formula>
    </cfRule>
  </conditionalFormatting>
  <conditionalFormatting sqref="S22">
    <cfRule type="cellIs" dxfId="58" priority="15" operator="greaterThan">
      <formula>0</formula>
    </cfRule>
    <cfRule type="cellIs" dxfId="57" priority="17" operator="greaterThan">
      <formula>0</formula>
    </cfRule>
  </conditionalFormatting>
  <conditionalFormatting sqref="I40:I41">
    <cfRule type="cellIs" dxfId="56" priority="14" operator="greaterThan">
      <formula>0</formula>
    </cfRule>
  </conditionalFormatting>
  <conditionalFormatting sqref="I40:I41">
    <cfRule type="cellIs" dxfId="55" priority="13" operator="greaterThan">
      <formula>0</formula>
    </cfRule>
  </conditionalFormatting>
  <conditionalFormatting sqref="S40:S42">
    <cfRule type="cellIs" dxfId="54" priority="12" operator="greaterThan">
      <formula>0</formula>
    </cfRule>
  </conditionalFormatting>
  <conditionalFormatting sqref="S40:S42">
    <cfRule type="cellIs" dxfId="53" priority="11" operator="greaterThan">
      <formula>0</formula>
    </cfRule>
  </conditionalFormatting>
  <conditionalFormatting sqref="I60:I62">
    <cfRule type="cellIs" dxfId="52" priority="6" operator="greaterThan">
      <formula>0</formula>
    </cfRule>
  </conditionalFormatting>
  <conditionalFormatting sqref="I60:I62">
    <cfRule type="cellIs" dxfId="51" priority="5" operator="greaterThan">
      <formula>0</formula>
    </cfRule>
  </conditionalFormatting>
  <conditionalFormatting sqref="S60:S61">
    <cfRule type="cellIs" dxfId="50" priority="4" operator="greaterThan">
      <formula>0</formula>
    </cfRule>
  </conditionalFormatting>
  <conditionalFormatting sqref="S60:S61">
    <cfRule type="cellIs" dxfId="49" priority="3" operator="greaterThan">
      <formula>0</formula>
    </cfRule>
  </conditionalFormatting>
  <conditionalFormatting sqref="I80">
    <cfRule type="cellIs" dxfId="48" priority="2" operator="greaterThan">
      <formula>0</formula>
    </cfRule>
  </conditionalFormatting>
  <conditionalFormatting sqref="I80">
    <cfRule type="cellIs" dxfId="4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2D2B-3550-4CB5-B705-4EC3F7993535}">
  <sheetPr codeName="Hoja6"/>
  <dimension ref="D1:M83"/>
  <sheetViews>
    <sheetView showGridLines="0" showRowColHeaders="0" zoomScaleNormal="100" workbookViewId="0">
      <pane ySplit="3" topLeftCell="A4" activePane="bottomLeft" state="frozen"/>
      <selection activeCell="C47" sqref="C47"/>
      <selection pane="bottomLeft" activeCell="O19" sqref="O19"/>
    </sheetView>
  </sheetViews>
  <sheetFormatPr baseColWidth="10" defaultRowHeight="15" x14ac:dyDescent="0.25"/>
  <cols>
    <col min="4" max="4" width="14.28515625" bestFit="1" customWidth="1"/>
    <col min="5" max="6" width="16.7109375" bestFit="1" customWidth="1"/>
    <col min="7" max="7" width="12.42578125" bestFit="1" customWidth="1"/>
  </cols>
  <sheetData>
    <row r="1" spans="4:13" x14ac:dyDescent="0.25">
      <c r="L1" s="428" t="s">
        <v>22</v>
      </c>
      <c r="M1" s="429"/>
    </row>
    <row r="2" spans="4:13" x14ac:dyDescent="0.25">
      <c r="J2" s="125" t="s">
        <v>163</v>
      </c>
      <c r="L2" s="430">
        <f>+SUM(E18,E34,E51,E67,E83)</f>
        <v>0</v>
      </c>
      <c r="M2" s="431"/>
    </row>
    <row r="3" spans="4:13" x14ac:dyDescent="0.25">
      <c r="L3" s="432"/>
      <c r="M3" s="433"/>
    </row>
    <row r="6" spans="4:13" ht="18" x14ac:dyDescent="0.25">
      <c r="D6" s="120" t="s">
        <v>206</v>
      </c>
    </row>
    <row r="8" spans="4:13" x14ac:dyDescent="0.25">
      <c r="D8" s="121" t="s">
        <v>187</v>
      </c>
      <c r="E8" s="122">
        <f>+Detalle!H158</f>
        <v>20660.46831955923</v>
      </c>
      <c r="F8" s="124" t="s">
        <v>61</v>
      </c>
      <c r="G8" s="124" t="s">
        <v>185</v>
      </c>
      <c r="H8" s="124" t="s">
        <v>186</v>
      </c>
      <c r="I8" s="124" t="s">
        <v>41</v>
      </c>
      <c r="J8" s="124" t="s">
        <v>94</v>
      </c>
    </row>
    <row r="9" spans="4:13" x14ac:dyDescent="0.25">
      <c r="D9" s="91" t="s">
        <v>1</v>
      </c>
      <c r="E9" s="92">
        <v>0.21</v>
      </c>
      <c r="F9" s="88" t="s">
        <v>208</v>
      </c>
      <c r="G9" s="88" t="s">
        <v>19</v>
      </c>
      <c r="H9" s="88" t="s">
        <v>207</v>
      </c>
      <c r="I9" s="88" t="s">
        <v>210</v>
      </c>
      <c r="J9" s="88" t="s">
        <v>209</v>
      </c>
    </row>
    <row r="11" spans="4:13" x14ac:dyDescent="0.25">
      <c r="D11" s="94" t="s">
        <v>21</v>
      </c>
      <c r="E11" s="95" t="s">
        <v>564</v>
      </c>
      <c r="F11" s="87"/>
      <c r="G11" s="87"/>
      <c r="H11" s="121" t="s">
        <v>188</v>
      </c>
    </row>
    <row r="12" spans="4:13" x14ac:dyDescent="0.25">
      <c r="D12" s="87" t="s">
        <v>4</v>
      </c>
      <c r="E12" s="118" t="s">
        <v>214</v>
      </c>
      <c r="H12" s="93" t="s">
        <v>189</v>
      </c>
    </row>
    <row r="13" spans="4:13" x14ac:dyDescent="0.25">
      <c r="D13" s="87" t="s">
        <v>31</v>
      </c>
      <c r="E13" s="119" t="s">
        <v>211</v>
      </c>
    </row>
    <row r="16" spans="4:13" ht="18" x14ac:dyDescent="0.25">
      <c r="E16" s="89">
        <v>0</v>
      </c>
    </row>
    <row r="17" spans="4:10" x14ac:dyDescent="0.25">
      <c r="E17" s="123" t="s">
        <v>3</v>
      </c>
    </row>
    <row r="18" spans="4:10" x14ac:dyDescent="0.25">
      <c r="E18" s="90">
        <f>+E16*E8</f>
        <v>0</v>
      </c>
    </row>
    <row r="22" spans="4:10" ht="18" x14ac:dyDescent="0.25">
      <c r="D22" s="120" t="s">
        <v>212</v>
      </c>
    </row>
    <row r="24" spans="4:10" x14ac:dyDescent="0.25">
      <c r="D24" s="121" t="s">
        <v>187</v>
      </c>
      <c r="E24" s="122">
        <f>+Detalle!H159</f>
        <v>18994.268195147964</v>
      </c>
      <c r="F24" s="124" t="s">
        <v>61</v>
      </c>
      <c r="G24" s="124" t="s">
        <v>185</v>
      </c>
      <c r="H24" s="124" t="s">
        <v>186</v>
      </c>
      <c r="I24" s="124" t="s">
        <v>41</v>
      </c>
      <c r="J24" s="124" t="s">
        <v>94</v>
      </c>
    </row>
    <row r="25" spans="4:10" x14ac:dyDescent="0.25">
      <c r="D25" s="91" t="s">
        <v>1</v>
      </c>
      <c r="E25" s="92">
        <v>0.21</v>
      </c>
      <c r="F25" s="88" t="s">
        <v>229</v>
      </c>
      <c r="G25" s="88" t="s">
        <v>19</v>
      </c>
      <c r="H25" s="88" t="s">
        <v>207</v>
      </c>
      <c r="I25" s="88" t="s">
        <v>217</v>
      </c>
      <c r="J25" s="88" t="s">
        <v>216</v>
      </c>
    </row>
    <row r="27" spans="4:10" x14ac:dyDescent="0.25">
      <c r="D27" s="94" t="s">
        <v>21</v>
      </c>
      <c r="E27" s="95" t="s">
        <v>213</v>
      </c>
      <c r="F27" s="87"/>
      <c r="G27" s="87"/>
      <c r="H27" s="121" t="s">
        <v>188</v>
      </c>
    </row>
    <row r="28" spans="4:10" x14ac:dyDescent="0.25">
      <c r="D28" s="87" t="s">
        <v>4</v>
      </c>
      <c r="E28" s="118" t="s">
        <v>214</v>
      </c>
      <c r="H28" s="93" t="s">
        <v>189</v>
      </c>
    </row>
    <row r="29" spans="4:10" x14ac:dyDescent="0.25">
      <c r="D29" s="87" t="s">
        <v>31</v>
      </c>
      <c r="E29" s="119" t="s">
        <v>215</v>
      </c>
    </row>
    <row r="32" spans="4:10" ht="18" x14ac:dyDescent="0.25">
      <c r="E32" s="89">
        <v>0</v>
      </c>
    </row>
    <row r="33" spans="4:10" x14ac:dyDescent="0.25">
      <c r="E33" s="123" t="s">
        <v>3</v>
      </c>
    </row>
    <row r="34" spans="4:10" x14ac:dyDescent="0.25">
      <c r="E34" s="90">
        <f>+E32*E24</f>
        <v>0</v>
      </c>
    </row>
    <row r="39" spans="4:10" ht="18" x14ac:dyDescent="0.25">
      <c r="D39" s="199" t="s">
        <v>319</v>
      </c>
      <c r="E39" s="200"/>
    </row>
    <row r="41" spans="4:10" x14ac:dyDescent="0.25">
      <c r="D41" s="121" t="s">
        <v>187</v>
      </c>
      <c r="E41" s="122">
        <f>+Detalle!H160</f>
        <v>21972.320608684244</v>
      </c>
      <c r="F41" s="124" t="s">
        <v>61</v>
      </c>
      <c r="G41" s="124" t="s">
        <v>185</v>
      </c>
      <c r="H41" s="124" t="s">
        <v>186</v>
      </c>
      <c r="I41" s="124" t="s">
        <v>41</v>
      </c>
      <c r="J41" s="124" t="s">
        <v>94</v>
      </c>
    </row>
    <row r="42" spans="4:10" x14ac:dyDescent="0.25">
      <c r="D42" s="91" t="s">
        <v>1</v>
      </c>
      <c r="E42" s="92">
        <v>0.21</v>
      </c>
      <c r="F42" s="88" t="s">
        <v>229</v>
      </c>
      <c r="G42" s="88" t="s">
        <v>19</v>
      </c>
      <c r="H42" s="88" t="s">
        <v>207</v>
      </c>
      <c r="I42" s="88" t="s">
        <v>217</v>
      </c>
      <c r="J42" s="88" t="s">
        <v>216</v>
      </c>
    </row>
    <row r="44" spans="4:10" x14ac:dyDescent="0.25">
      <c r="D44" s="94" t="s">
        <v>21</v>
      </c>
      <c r="E44" s="95" t="s">
        <v>318</v>
      </c>
      <c r="F44" s="87"/>
      <c r="G44" s="87"/>
      <c r="H44" s="121" t="s">
        <v>188</v>
      </c>
    </row>
    <row r="45" spans="4:10" x14ac:dyDescent="0.25">
      <c r="D45" s="87" t="s">
        <v>4</v>
      </c>
      <c r="E45" s="118" t="s">
        <v>214</v>
      </c>
      <c r="H45" s="93" t="s">
        <v>189</v>
      </c>
    </row>
    <row r="46" spans="4:10" x14ac:dyDescent="0.25">
      <c r="D46" s="87" t="s">
        <v>31</v>
      </c>
      <c r="E46" s="119" t="s">
        <v>320</v>
      </c>
    </row>
    <row r="49" spans="4:10" ht="18" x14ac:dyDescent="0.25">
      <c r="E49" s="89">
        <v>0</v>
      </c>
    </row>
    <row r="50" spans="4:10" x14ac:dyDescent="0.25">
      <c r="E50" s="123" t="s">
        <v>3</v>
      </c>
    </row>
    <row r="51" spans="4:10" x14ac:dyDescent="0.25">
      <c r="E51" s="90">
        <f>+E49*E41</f>
        <v>0</v>
      </c>
    </row>
    <row r="55" spans="4:10" ht="18" x14ac:dyDescent="0.25">
      <c r="D55" s="199" t="s">
        <v>291</v>
      </c>
      <c r="E55" s="200"/>
    </row>
    <row r="57" spans="4:10" x14ac:dyDescent="0.25">
      <c r="D57" s="121" t="s">
        <v>187</v>
      </c>
      <c r="E57" s="122">
        <f>+Detalle!H162</f>
        <v>22326.712876566249</v>
      </c>
      <c r="F57" s="124" t="s">
        <v>61</v>
      </c>
      <c r="G57" s="124" t="s">
        <v>185</v>
      </c>
      <c r="H57" s="124" t="s">
        <v>186</v>
      </c>
      <c r="I57" s="124" t="s">
        <v>41</v>
      </c>
      <c r="J57" s="124" t="s">
        <v>94</v>
      </c>
    </row>
    <row r="58" spans="4:10" x14ac:dyDescent="0.25">
      <c r="D58" s="91" t="s">
        <v>1</v>
      </c>
      <c r="E58" s="92">
        <v>0.21</v>
      </c>
      <c r="F58" s="88" t="s">
        <v>229</v>
      </c>
      <c r="G58" s="88" t="s">
        <v>19</v>
      </c>
      <c r="H58" s="88" t="s">
        <v>207</v>
      </c>
      <c r="I58" s="88" t="s">
        <v>210</v>
      </c>
      <c r="J58" s="88" t="s">
        <v>216</v>
      </c>
    </row>
    <row r="60" spans="4:10" x14ac:dyDescent="0.25">
      <c r="D60" s="94" t="s">
        <v>21</v>
      </c>
      <c r="E60" s="95" t="s">
        <v>290</v>
      </c>
      <c r="F60" s="87"/>
      <c r="G60" s="87"/>
      <c r="H60" s="121" t="s">
        <v>188</v>
      </c>
    </row>
    <row r="61" spans="4:10" x14ac:dyDescent="0.25">
      <c r="D61" s="87" t="s">
        <v>4</v>
      </c>
      <c r="E61" s="118" t="s">
        <v>6</v>
      </c>
      <c r="H61" s="93" t="s">
        <v>189</v>
      </c>
    </row>
    <row r="62" spans="4:10" x14ac:dyDescent="0.25">
      <c r="D62" s="87" t="s">
        <v>31</v>
      </c>
      <c r="E62" s="119" t="s">
        <v>293</v>
      </c>
    </row>
    <row r="65" spans="4:10" ht="18" x14ac:dyDescent="0.25">
      <c r="E65" s="89">
        <v>0</v>
      </c>
    </row>
    <row r="66" spans="4:10" x14ac:dyDescent="0.25">
      <c r="E66" s="123" t="s">
        <v>3</v>
      </c>
    </row>
    <row r="67" spans="4:10" x14ac:dyDescent="0.25">
      <c r="E67" s="90">
        <f>+E65*E57</f>
        <v>0</v>
      </c>
    </row>
    <row r="71" spans="4:10" ht="18" x14ac:dyDescent="0.25">
      <c r="D71" s="199" t="s">
        <v>674</v>
      </c>
      <c r="E71" s="200"/>
    </row>
    <row r="73" spans="4:10" x14ac:dyDescent="0.25">
      <c r="D73" s="121" t="s">
        <v>187</v>
      </c>
      <c r="E73" s="122">
        <f>+Detalle!H161</f>
        <v>18327.779258864302</v>
      </c>
      <c r="F73" s="124" t="s">
        <v>61</v>
      </c>
      <c r="G73" s="124" t="s">
        <v>185</v>
      </c>
      <c r="H73" s="124" t="s">
        <v>186</v>
      </c>
      <c r="I73" s="124" t="s">
        <v>41</v>
      </c>
      <c r="J73" s="124" t="s">
        <v>94</v>
      </c>
    </row>
    <row r="74" spans="4:10" x14ac:dyDescent="0.25">
      <c r="D74" s="91" t="s">
        <v>1</v>
      </c>
      <c r="E74" s="92">
        <v>0.21</v>
      </c>
      <c r="F74" s="88" t="s">
        <v>229</v>
      </c>
      <c r="G74" s="88" t="s">
        <v>19</v>
      </c>
      <c r="H74" s="88" t="s">
        <v>207</v>
      </c>
      <c r="I74" s="88" t="s">
        <v>210</v>
      </c>
      <c r="J74" s="88" t="s">
        <v>216</v>
      </c>
    </row>
    <row r="76" spans="4:10" x14ac:dyDescent="0.25">
      <c r="D76" s="94" t="s">
        <v>21</v>
      </c>
      <c r="E76" s="95" t="s">
        <v>671</v>
      </c>
      <c r="F76" s="87"/>
      <c r="G76" s="87"/>
      <c r="H76" s="121" t="s">
        <v>188</v>
      </c>
    </row>
    <row r="77" spans="4:10" x14ac:dyDescent="0.25">
      <c r="D77" s="87" t="s">
        <v>4</v>
      </c>
      <c r="E77" s="118" t="s">
        <v>6</v>
      </c>
      <c r="H77" s="93" t="s">
        <v>189</v>
      </c>
    </row>
    <row r="78" spans="4:10" x14ac:dyDescent="0.25">
      <c r="D78" s="87" t="s">
        <v>31</v>
      </c>
      <c r="E78" s="119" t="s">
        <v>673</v>
      </c>
    </row>
    <row r="81" spans="5:5" ht="18" x14ac:dyDescent="0.25">
      <c r="E81" s="89">
        <v>0</v>
      </c>
    </row>
    <row r="82" spans="5:5" x14ac:dyDescent="0.25">
      <c r="E82" s="123" t="s">
        <v>3</v>
      </c>
    </row>
    <row r="83" spans="5:5" x14ac:dyDescent="0.25">
      <c r="E83" s="90">
        <f>+E81*E73</f>
        <v>0</v>
      </c>
    </row>
  </sheetData>
  <sheetProtection algorithmName="SHA-512" hashValue="4W/jhRuU/7yRPE6ncefC3026oE6xqF2inuRj9Exc3A4YjvvLHCSgnvAKjeAacJvgsQmGfEXomQ5YavndkhN3YA==" saltValue="LfYxPXhA8Qh8QeGqohWQWQ==" spinCount="100000" sheet="1" objects="1" scenarios="1"/>
  <mergeCells count="2">
    <mergeCell ref="L1:M1"/>
    <mergeCell ref="L2:M3"/>
  </mergeCells>
  <conditionalFormatting sqref="E16">
    <cfRule type="cellIs" dxfId="46" priority="7" operator="greaterThan">
      <formula>0</formula>
    </cfRule>
  </conditionalFormatting>
  <conditionalFormatting sqref="E32">
    <cfRule type="cellIs" dxfId="45" priority="6" operator="greaterThan">
      <formula>0</formula>
    </cfRule>
  </conditionalFormatting>
  <conditionalFormatting sqref="E49">
    <cfRule type="cellIs" dxfId="44" priority="5" operator="greaterThan">
      <formula>0</formula>
    </cfRule>
  </conditionalFormatting>
  <conditionalFormatting sqref="E65">
    <cfRule type="cellIs" dxfId="43" priority="3" operator="greaterThan">
      <formula>0</formula>
    </cfRule>
  </conditionalFormatting>
  <conditionalFormatting sqref="E81">
    <cfRule type="cellIs" dxfId="42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1903D-D3CA-4101-8838-CA07ACDC50CE}">
  <sheetPr codeName="Hoja7"/>
  <dimension ref="B1:M137"/>
  <sheetViews>
    <sheetView showGridLines="0" showRowColHeaders="0" zoomScale="80" zoomScaleNormal="80" workbookViewId="0">
      <pane ySplit="3" topLeftCell="A4" activePane="bottomLeft" state="frozen"/>
      <selection activeCell="C47" sqref="C47"/>
      <selection pane="bottomLeft" activeCell="I82" sqref="I82"/>
    </sheetView>
  </sheetViews>
  <sheetFormatPr baseColWidth="10" defaultRowHeight="15" x14ac:dyDescent="0.25"/>
  <cols>
    <col min="1" max="1" width="3.5703125" customWidth="1"/>
    <col min="2" max="2" width="19.5703125" bestFit="1" customWidth="1"/>
    <col min="3" max="3" width="38.140625" bestFit="1" customWidth="1"/>
    <col min="5" max="5" width="19.5703125" bestFit="1" customWidth="1"/>
    <col min="6" max="6" width="27.85546875" bestFit="1" customWidth="1"/>
    <col min="8" max="8" width="19.5703125" bestFit="1" customWidth="1"/>
    <col min="9" max="9" width="27.85546875" bestFit="1" customWidth="1"/>
    <col min="11" max="11" width="19.5703125" bestFit="1" customWidth="1"/>
    <col min="12" max="12" width="33.42578125" bestFit="1" customWidth="1"/>
  </cols>
  <sheetData>
    <row r="1" spans="2:13" x14ac:dyDescent="0.25">
      <c r="I1" s="200"/>
      <c r="J1" s="200"/>
      <c r="K1" s="436" t="s">
        <v>22</v>
      </c>
      <c r="L1" s="437"/>
      <c r="M1" s="5"/>
    </row>
    <row r="2" spans="2:13" ht="18" x14ac:dyDescent="0.25">
      <c r="I2" s="442" t="s">
        <v>163</v>
      </c>
      <c r="J2" s="443"/>
      <c r="K2" s="438">
        <f>+SUM(C31,F55,I55,C112,F109,I111,,F31,L111,C137,F135,,F83,I83,L83,C83,C55,I31)</f>
        <v>0</v>
      </c>
      <c r="L2" s="439"/>
      <c r="M2" s="5"/>
    </row>
    <row r="3" spans="2:13" x14ac:dyDescent="0.25">
      <c r="I3" s="200"/>
      <c r="J3" s="200"/>
      <c r="K3" s="440"/>
      <c r="L3" s="441"/>
      <c r="M3" s="5"/>
    </row>
    <row r="5" spans="2:13" ht="30" x14ac:dyDescent="0.4">
      <c r="B5" s="111" t="s">
        <v>196</v>
      </c>
      <c r="C5" s="111"/>
    </row>
    <row r="9" spans="2:13" x14ac:dyDescent="0.25">
      <c r="B9" s="98"/>
      <c r="C9" s="99"/>
      <c r="D9" s="99"/>
      <c r="E9" s="99"/>
      <c r="F9" s="99"/>
      <c r="G9" s="99"/>
      <c r="H9" s="99"/>
      <c r="I9" s="99"/>
      <c r="J9" s="99"/>
      <c r="K9" s="99"/>
      <c r="L9" s="99"/>
    </row>
    <row r="10" spans="2:13" x14ac:dyDescent="0.25">
      <c r="B10" s="98"/>
      <c r="C10" s="99"/>
      <c r="D10" s="99"/>
    </row>
    <row r="11" spans="2:13" x14ac:dyDescent="0.25">
      <c r="B11" s="98"/>
      <c r="C11" s="99"/>
      <c r="D11" s="99"/>
    </row>
    <row r="12" spans="2:13" x14ac:dyDescent="0.25">
      <c r="B12" s="98"/>
      <c r="C12" s="99"/>
      <c r="D12" s="99"/>
    </row>
    <row r="13" spans="2:13" x14ac:dyDescent="0.25">
      <c r="B13" s="98"/>
      <c r="D13" s="99"/>
    </row>
    <row r="14" spans="2:13" x14ac:dyDescent="0.25">
      <c r="B14" s="99"/>
      <c r="C14" s="99"/>
      <c r="D14" s="99"/>
    </row>
    <row r="15" spans="2:13" x14ac:dyDescent="0.25">
      <c r="B15" s="99"/>
      <c r="C15" s="99"/>
      <c r="D15" s="99"/>
    </row>
    <row r="16" spans="2:13" x14ac:dyDescent="0.25">
      <c r="B16" s="99"/>
      <c r="C16" s="99"/>
      <c r="D16" s="99"/>
    </row>
    <row r="17" spans="2:9" x14ac:dyDescent="0.25">
      <c r="B17" s="99"/>
      <c r="C17" s="99"/>
      <c r="D17" s="99"/>
    </row>
    <row r="18" spans="2:9" x14ac:dyDescent="0.25">
      <c r="B18" s="99"/>
      <c r="C18" s="99"/>
      <c r="D18" s="99"/>
    </row>
    <row r="19" spans="2:9" x14ac:dyDescent="0.25">
      <c r="B19" s="99"/>
      <c r="C19" s="99"/>
      <c r="D19" s="99"/>
    </row>
    <row r="20" spans="2:9" x14ac:dyDescent="0.25">
      <c r="B20" s="99"/>
      <c r="C20" s="105" t="s">
        <v>684</v>
      </c>
      <c r="D20" s="99"/>
      <c r="E20" s="99"/>
      <c r="F20" s="105" t="s">
        <v>600</v>
      </c>
      <c r="H20" s="99"/>
      <c r="I20" s="105" t="s">
        <v>669</v>
      </c>
    </row>
    <row r="21" spans="2:9" x14ac:dyDescent="0.25">
      <c r="B21" s="99"/>
      <c r="C21" s="99"/>
      <c r="D21" s="99"/>
      <c r="E21" s="99"/>
      <c r="F21" s="99"/>
      <c r="H21" s="99"/>
      <c r="I21" s="99"/>
    </row>
    <row r="22" spans="2:9" ht="18" x14ac:dyDescent="0.25">
      <c r="B22" s="106" t="s">
        <v>21</v>
      </c>
      <c r="C22" s="104" t="s">
        <v>683</v>
      </c>
      <c r="D22" s="99"/>
      <c r="E22" s="106" t="s">
        <v>21</v>
      </c>
      <c r="F22" s="104" t="s">
        <v>744</v>
      </c>
      <c r="H22" s="106" t="s">
        <v>21</v>
      </c>
      <c r="I22" s="104" t="s">
        <v>668</v>
      </c>
    </row>
    <row r="23" spans="2:9" x14ac:dyDescent="0.25">
      <c r="B23" s="109" t="s">
        <v>1</v>
      </c>
      <c r="C23" s="108">
        <v>0.21</v>
      </c>
      <c r="D23" s="99"/>
      <c r="E23" s="109" t="s">
        <v>1</v>
      </c>
      <c r="F23" s="108">
        <v>0.21</v>
      </c>
      <c r="H23" s="109" t="s">
        <v>1</v>
      </c>
      <c r="I23" s="108">
        <v>0.21</v>
      </c>
    </row>
    <row r="24" spans="2:9" x14ac:dyDescent="0.25">
      <c r="B24" s="109" t="s">
        <v>31</v>
      </c>
      <c r="C24" s="115" t="s">
        <v>685</v>
      </c>
      <c r="D24" s="99"/>
      <c r="E24" s="109" t="s">
        <v>31</v>
      </c>
      <c r="F24" s="115" t="s">
        <v>746</v>
      </c>
      <c r="H24" s="109" t="s">
        <v>31</v>
      </c>
      <c r="I24" s="115" t="s">
        <v>670</v>
      </c>
    </row>
    <row r="25" spans="2:9" ht="15.75" x14ac:dyDescent="0.25">
      <c r="B25" s="107" t="s">
        <v>187</v>
      </c>
      <c r="C25" s="114">
        <f>+Detalle!AF143</f>
        <v>45992.813510600077</v>
      </c>
      <c r="D25" s="99"/>
      <c r="E25" s="107" t="s">
        <v>187</v>
      </c>
      <c r="F25" s="114">
        <f>+Detalle!H137</f>
        <v>32338.48365073662</v>
      </c>
      <c r="H25" s="107" t="s">
        <v>187</v>
      </c>
      <c r="I25" s="114">
        <f>+Detalle!H139</f>
        <v>30182.536830758178</v>
      </c>
    </row>
    <row r="26" spans="2:9" x14ac:dyDescent="0.25">
      <c r="B26" s="1"/>
      <c r="C26" s="103"/>
      <c r="D26" s="99"/>
      <c r="E26" s="110"/>
      <c r="F26" s="103"/>
      <c r="H26" s="110"/>
      <c r="I26" s="103"/>
    </row>
    <row r="27" spans="2:9" x14ac:dyDescent="0.25">
      <c r="B27" s="99"/>
      <c r="C27" s="105"/>
      <c r="D27" s="1"/>
      <c r="E27" s="1"/>
      <c r="F27" s="1"/>
      <c r="H27" s="1"/>
      <c r="I27" s="1"/>
    </row>
    <row r="28" spans="2:9" ht="15" customHeight="1" x14ac:dyDescent="0.25">
      <c r="B28" s="99"/>
      <c r="C28" s="434">
        <v>0</v>
      </c>
      <c r="D28" s="1"/>
      <c r="E28" s="1"/>
      <c r="F28" s="434">
        <v>0</v>
      </c>
      <c r="H28" s="1"/>
      <c r="I28" s="434">
        <v>0</v>
      </c>
    </row>
    <row r="29" spans="2:9" ht="15" customHeight="1" x14ac:dyDescent="0.25">
      <c r="C29" s="435"/>
      <c r="D29" s="1"/>
      <c r="E29" s="1"/>
      <c r="F29" s="435"/>
      <c r="H29" s="1"/>
      <c r="I29" s="435"/>
    </row>
    <row r="30" spans="2:9" ht="15" customHeight="1" x14ac:dyDescent="0.25">
      <c r="C30" s="112" t="s">
        <v>3</v>
      </c>
      <c r="D30" s="1"/>
      <c r="E30" s="1"/>
      <c r="F30" s="112" t="s">
        <v>3</v>
      </c>
      <c r="H30" s="1"/>
      <c r="I30" s="112" t="s">
        <v>3</v>
      </c>
    </row>
    <row r="31" spans="2:9" ht="15" customHeight="1" x14ac:dyDescent="0.25">
      <c r="C31" s="113">
        <f>+C28*C25</f>
        <v>0</v>
      </c>
      <c r="D31" s="1"/>
      <c r="E31" s="1"/>
      <c r="F31" s="113">
        <f>+F28*F25</f>
        <v>0</v>
      </c>
      <c r="H31" s="1"/>
      <c r="I31" s="113">
        <f>+I28*I25</f>
        <v>0</v>
      </c>
    </row>
    <row r="32" spans="2:9" x14ac:dyDescent="0.25">
      <c r="B32" s="99"/>
      <c r="C32" s="99"/>
      <c r="D32" s="1"/>
    </row>
    <row r="33" spans="2:12" x14ac:dyDescent="0.25">
      <c r="E33" s="1"/>
      <c r="F33" s="1"/>
      <c r="G33" s="1"/>
      <c r="H33" s="1"/>
      <c r="I33" s="1"/>
      <c r="J33" s="1"/>
      <c r="K33" s="1"/>
      <c r="L33" s="1"/>
    </row>
    <row r="34" spans="2:12" x14ac:dyDescent="0.25">
      <c r="E34" s="1"/>
      <c r="F34" s="1"/>
      <c r="G34" s="1"/>
      <c r="H34" s="1"/>
      <c r="I34" s="1"/>
      <c r="J34" s="1"/>
      <c r="K34" s="1"/>
      <c r="L34" s="1"/>
    </row>
    <row r="35" spans="2:12" x14ac:dyDescent="0.25">
      <c r="E35" s="1"/>
      <c r="F35" s="1"/>
      <c r="G35" s="1"/>
      <c r="H35" s="1"/>
      <c r="I35" s="1"/>
      <c r="J35" s="1"/>
      <c r="K35" s="1"/>
      <c r="L35" s="1"/>
    </row>
    <row r="36" spans="2:12" x14ac:dyDescent="0.25">
      <c r="B36" s="99"/>
      <c r="C36" s="99"/>
      <c r="E36" s="1"/>
      <c r="F36" s="1"/>
      <c r="G36" s="1"/>
      <c r="H36" s="1"/>
      <c r="I36" s="1"/>
      <c r="J36" s="1"/>
      <c r="K36" s="1"/>
      <c r="L36" s="1"/>
    </row>
    <row r="37" spans="2:12" x14ac:dyDescent="0.25">
      <c r="B37" s="99"/>
      <c r="C37" s="99"/>
      <c r="E37" s="1"/>
      <c r="F37" s="1"/>
      <c r="G37" s="1"/>
      <c r="H37" s="1"/>
      <c r="I37" s="1"/>
      <c r="J37" s="1"/>
      <c r="K37" s="1"/>
      <c r="L37" s="1"/>
    </row>
    <row r="38" spans="2:12" x14ac:dyDescent="0.25">
      <c r="B38" s="99"/>
      <c r="C38" s="99"/>
      <c r="E38" s="1"/>
      <c r="F38" s="1"/>
      <c r="G38" s="1"/>
      <c r="H38" s="1"/>
      <c r="I38" s="1"/>
      <c r="J38" s="1"/>
      <c r="K38" s="1"/>
      <c r="L38" s="1"/>
    </row>
    <row r="39" spans="2:12" x14ac:dyDescent="0.25">
      <c r="B39" s="99"/>
      <c r="C39" s="99"/>
      <c r="E39" s="1"/>
      <c r="F39" s="1"/>
      <c r="G39" s="1"/>
      <c r="H39" s="1"/>
      <c r="I39" s="1"/>
      <c r="J39" s="1"/>
    </row>
    <row r="40" spans="2:12" x14ac:dyDescent="0.25">
      <c r="B40" s="99"/>
      <c r="C40" s="99"/>
      <c r="E40" s="1"/>
      <c r="F40" s="1"/>
      <c r="G40" s="1"/>
      <c r="H40" s="1"/>
      <c r="I40" s="1"/>
      <c r="J40" s="1"/>
    </row>
    <row r="41" spans="2:12" x14ac:dyDescent="0.25">
      <c r="B41" s="99"/>
      <c r="C41" s="99"/>
      <c r="E41" s="1"/>
      <c r="F41" s="1"/>
      <c r="G41" s="1"/>
      <c r="H41" s="1"/>
      <c r="I41" s="1"/>
      <c r="J41" s="1"/>
    </row>
    <row r="42" spans="2:12" x14ac:dyDescent="0.25">
      <c r="B42" s="99"/>
      <c r="C42" s="99"/>
      <c r="E42" s="1"/>
      <c r="F42" s="1"/>
      <c r="G42" s="1"/>
      <c r="H42" s="1"/>
      <c r="I42" s="1"/>
      <c r="J42" s="1"/>
    </row>
    <row r="43" spans="2:12" x14ac:dyDescent="0.25">
      <c r="B43" s="99"/>
      <c r="C43" s="99"/>
      <c r="E43" s="1"/>
      <c r="F43" s="1"/>
      <c r="G43" s="1"/>
      <c r="H43" s="1"/>
      <c r="I43" s="1"/>
      <c r="J43" s="1"/>
    </row>
    <row r="44" spans="2:12" x14ac:dyDescent="0.25">
      <c r="B44" s="99"/>
      <c r="C44" s="105" t="s">
        <v>749</v>
      </c>
      <c r="E44" s="99"/>
      <c r="F44" s="105" t="s">
        <v>190</v>
      </c>
      <c r="G44" s="1"/>
      <c r="H44" s="99"/>
      <c r="I44" s="105" t="s">
        <v>193</v>
      </c>
      <c r="J44" s="1"/>
    </row>
    <row r="45" spans="2:12" x14ac:dyDescent="0.25">
      <c r="B45" s="99"/>
      <c r="C45" s="99"/>
      <c r="E45" s="99"/>
      <c r="F45" s="99"/>
      <c r="G45" s="1"/>
      <c r="H45" s="99"/>
      <c r="I45" s="99"/>
      <c r="J45" s="1"/>
    </row>
    <row r="46" spans="2:12" ht="18" x14ac:dyDescent="0.25">
      <c r="B46" s="106" t="s">
        <v>21</v>
      </c>
      <c r="C46" s="104" t="s">
        <v>748</v>
      </c>
      <c r="E46" s="106" t="s">
        <v>21</v>
      </c>
      <c r="F46" s="104" t="s">
        <v>191</v>
      </c>
      <c r="G46" s="1"/>
      <c r="H46" s="106" t="s">
        <v>21</v>
      </c>
      <c r="I46" s="104" t="s">
        <v>192</v>
      </c>
      <c r="J46" s="1"/>
    </row>
    <row r="47" spans="2:12" x14ac:dyDescent="0.25">
      <c r="B47" s="109" t="s">
        <v>1</v>
      </c>
      <c r="C47" s="108">
        <v>0.21</v>
      </c>
      <c r="E47" s="109" t="s">
        <v>1</v>
      </c>
      <c r="F47" s="108">
        <v>0.21</v>
      </c>
      <c r="G47" s="1"/>
      <c r="H47" s="109" t="s">
        <v>1</v>
      </c>
      <c r="I47" s="108">
        <v>0.21</v>
      </c>
      <c r="J47" s="1"/>
    </row>
    <row r="48" spans="2:12" x14ac:dyDescent="0.25">
      <c r="B48" s="109" t="s">
        <v>31</v>
      </c>
      <c r="C48" s="115" t="s">
        <v>751</v>
      </c>
      <c r="E48" s="109" t="s">
        <v>31</v>
      </c>
      <c r="F48" s="115" t="s">
        <v>202</v>
      </c>
      <c r="G48" s="1"/>
      <c r="H48" s="109" t="s">
        <v>31</v>
      </c>
      <c r="I48" s="115" t="s">
        <v>203</v>
      </c>
      <c r="J48" s="1"/>
    </row>
    <row r="49" spans="2:10" ht="15.75" x14ac:dyDescent="0.25">
      <c r="B49" s="107" t="s">
        <v>187</v>
      </c>
      <c r="C49" s="114">
        <f>+Detalle!H138</f>
        <v>35213.079410707869</v>
      </c>
      <c r="E49" s="107" t="s">
        <v>187</v>
      </c>
      <c r="F49" s="114">
        <f>+Detalle!H135</f>
        <v>22277.398490837226</v>
      </c>
      <c r="G49" s="1"/>
      <c r="H49" s="107" t="s">
        <v>187</v>
      </c>
      <c r="I49" s="114">
        <f>+Detalle!H136</f>
        <v>35213.079410707869</v>
      </c>
      <c r="J49" s="1"/>
    </row>
    <row r="50" spans="2:10" x14ac:dyDescent="0.25">
      <c r="B50" s="110"/>
      <c r="C50" s="103"/>
      <c r="E50" s="110"/>
      <c r="F50" s="103"/>
      <c r="G50" s="1"/>
      <c r="H50" s="110"/>
      <c r="I50" s="103"/>
      <c r="J50" s="1"/>
    </row>
    <row r="51" spans="2:10" x14ac:dyDescent="0.25">
      <c r="B51" s="1"/>
      <c r="C51" s="1"/>
      <c r="E51" s="1"/>
      <c r="F51" s="1"/>
      <c r="G51" s="1"/>
      <c r="H51" s="1"/>
      <c r="I51" s="1"/>
      <c r="J51" s="1"/>
    </row>
    <row r="52" spans="2:10" ht="15" customHeight="1" x14ac:dyDescent="0.25">
      <c r="B52" s="1"/>
      <c r="C52" s="434">
        <v>0</v>
      </c>
      <c r="E52" s="1"/>
      <c r="F52" s="434">
        <v>0</v>
      </c>
      <c r="G52" s="1"/>
      <c r="H52" s="1"/>
      <c r="I52" s="434">
        <v>0</v>
      </c>
      <c r="J52" s="1"/>
    </row>
    <row r="53" spans="2:10" ht="15" customHeight="1" x14ac:dyDescent="0.25">
      <c r="B53" s="1"/>
      <c r="C53" s="435"/>
      <c r="E53" s="1"/>
      <c r="F53" s="435"/>
      <c r="H53" s="1"/>
      <c r="I53" s="435"/>
    </row>
    <row r="54" spans="2:10" x14ac:dyDescent="0.25">
      <c r="B54" s="1"/>
      <c r="C54" s="112" t="s">
        <v>3</v>
      </c>
      <c r="E54" s="1"/>
      <c r="F54" s="112" t="s">
        <v>3</v>
      </c>
      <c r="H54" s="1"/>
      <c r="I54" s="112" t="s">
        <v>3</v>
      </c>
    </row>
    <row r="55" spans="2:10" x14ac:dyDescent="0.25">
      <c r="B55" s="1"/>
      <c r="C55" s="113">
        <f>+C52*C49</f>
        <v>0</v>
      </c>
      <c r="E55" s="1"/>
      <c r="F55" s="113">
        <f>+F52*F49</f>
        <v>0</v>
      </c>
      <c r="H55" s="1"/>
      <c r="I55" s="113">
        <f>+I52*I49</f>
        <v>0</v>
      </c>
    </row>
    <row r="72" spans="2:9" x14ac:dyDescent="0.25">
      <c r="B72" s="99" t="s">
        <v>667</v>
      </c>
      <c r="C72" s="105"/>
      <c r="E72" s="99" t="s">
        <v>587</v>
      </c>
      <c r="F72" s="99"/>
      <c r="G72" s="1"/>
      <c r="H72" s="99" t="s">
        <v>335</v>
      </c>
      <c r="I72" s="105"/>
    </row>
    <row r="73" spans="2:9" x14ac:dyDescent="0.25">
      <c r="B73" s="99"/>
      <c r="C73" s="99"/>
      <c r="G73" s="1"/>
      <c r="H73" s="99"/>
      <c r="I73" s="99"/>
    </row>
    <row r="74" spans="2:9" ht="18" x14ac:dyDescent="0.25">
      <c r="B74" s="106" t="s">
        <v>21</v>
      </c>
      <c r="C74" s="104" t="s">
        <v>665</v>
      </c>
      <c r="E74" s="106" t="s">
        <v>21</v>
      </c>
      <c r="F74" s="104" t="s">
        <v>586</v>
      </c>
      <c r="G74" s="1"/>
      <c r="H74" s="106" t="s">
        <v>21</v>
      </c>
      <c r="I74" s="104" t="s">
        <v>338</v>
      </c>
    </row>
    <row r="75" spans="2:9" x14ac:dyDescent="0.25">
      <c r="B75" s="109" t="s">
        <v>1</v>
      </c>
      <c r="C75" s="108">
        <v>0.21</v>
      </c>
      <c r="E75" s="109" t="s">
        <v>1</v>
      </c>
      <c r="F75" s="108">
        <v>0.21</v>
      </c>
      <c r="G75" s="1"/>
      <c r="H75" s="109" t="s">
        <v>1</v>
      </c>
      <c r="I75" s="108">
        <v>0.21</v>
      </c>
    </row>
    <row r="76" spans="2:9" x14ac:dyDescent="0.25">
      <c r="B76" s="109" t="s">
        <v>31</v>
      </c>
      <c r="C76" s="115" t="s">
        <v>666</v>
      </c>
      <c r="E76" s="109" t="s">
        <v>31</v>
      </c>
      <c r="F76" s="115" t="s">
        <v>588</v>
      </c>
      <c r="G76" s="1"/>
      <c r="H76" s="109" t="s">
        <v>31</v>
      </c>
      <c r="I76" s="115"/>
    </row>
    <row r="77" spans="2:9" ht="15.75" x14ac:dyDescent="0.25">
      <c r="B77" s="107" t="s">
        <v>187</v>
      </c>
      <c r="C77" s="114">
        <f>+Detalle!H141</f>
        <v>40243.621990657564</v>
      </c>
      <c r="E77" s="107" t="s">
        <v>187</v>
      </c>
      <c r="F77" s="114">
        <f>+Detalle!H140</f>
        <v>47430.111390585706</v>
      </c>
      <c r="G77" s="1"/>
      <c r="H77" s="107" t="s">
        <v>187</v>
      </c>
      <c r="I77" s="114">
        <f>+Detalle!H142</f>
        <v>33775.781530722248</v>
      </c>
    </row>
    <row r="78" spans="2:9" x14ac:dyDescent="0.25">
      <c r="B78" s="110"/>
      <c r="C78" s="103"/>
      <c r="E78" s="110"/>
      <c r="F78" s="103"/>
      <c r="G78" s="1"/>
      <c r="H78" s="110"/>
      <c r="I78" s="103"/>
    </row>
    <row r="79" spans="2:9" x14ac:dyDescent="0.25">
      <c r="B79" s="1"/>
      <c r="C79" s="1"/>
      <c r="E79" s="1"/>
      <c r="F79" s="1"/>
      <c r="G79" s="1"/>
      <c r="H79" s="1"/>
      <c r="I79" s="1"/>
    </row>
    <row r="80" spans="2:9" ht="15" customHeight="1" x14ac:dyDescent="0.25">
      <c r="B80" s="1"/>
      <c r="C80" s="434">
        <v>0</v>
      </c>
      <c r="E80" s="1"/>
      <c r="F80" s="434">
        <v>0</v>
      </c>
      <c r="G80" s="1"/>
      <c r="H80" s="1"/>
      <c r="I80" s="434">
        <v>0</v>
      </c>
    </row>
    <row r="81" spans="2:9" ht="15" customHeight="1" x14ac:dyDescent="0.25">
      <c r="B81" s="1"/>
      <c r="C81" s="435"/>
      <c r="E81" s="1"/>
      <c r="F81" s="435"/>
      <c r="H81" s="1"/>
      <c r="I81" s="435"/>
    </row>
    <row r="82" spans="2:9" x14ac:dyDescent="0.25">
      <c r="B82" s="1"/>
      <c r="C82" s="112" t="s">
        <v>3</v>
      </c>
      <c r="E82" s="1"/>
      <c r="F82" s="112" t="s">
        <v>3</v>
      </c>
      <c r="H82" s="1"/>
      <c r="I82" s="112" t="s">
        <v>3</v>
      </c>
    </row>
    <row r="83" spans="2:9" x14ac:dyDescent="0.25">
      <c r="B83" s="1"/>
      <c r="C83" s="113">
        <f>+C80*C77</f>
        <v>0</v>
      </c>
      <c r="E83" s="1"/>
      <c r="F83" s="113">
        <f>+F80*F77</f>
        <v>0</v>
      </c>
      <c r="H83" s="1"/>
      <c r="I83" s="113">
        <f>+I80*I77</f>
        <v>0</v>
      </c>
    </row>
    <row r="87" spans="2:9" ht="30" x14ac:dyDescent="0.4">
      <c r="B87" s="111" t="s">
        <v>52</v>
      </c>
      <c r="C87" s="111"/>
      <c r="E87" s="99"/>
      <c r="F87" s="99"/>
    </row>
    <row r="88" spans="2:9" ht="15" customHeight="1" x14ac:dyDescent="0.25">
      <c r="E88" s="99"/>
      <c r="F88" s="99"/>
    </row>
    <row r="89" spans="2:9" ht="15" customHeight="1" x14ac:dyDescent="0.25">
      <c r="D89" s="99"/>
      <c r="E89" s="99"/>
      <c r="F89" s="99"/>
      <c r="G89" s="99"/>
      <c r="H89" s="99"/>
      <c r="I89" s="99"/>
    </row>
    <row r="90" spans="2:9" x14ac:dyDescent="0.25">
      <c r="B90" s="98"/>
      <c r="C90" s="99"/>
      <c r="D90" s="99"/>
      <c r="E90" s="99"/>
      <c r="F90" s="99"/>
      <c r="G90" s="99"/>
      <c r="H90" s="99"/>
      <c r="I90" s="99"/>
    </row>
    <row r="91" spans="2:9" x14ac:dyDescent="0.25">
      <c r="B91" s="98"/>
      <c r="C91" s="99"/>
      <c r="D91" s="99"/>
      <c r="E91" s="99"/>
      <c r="F91" s="99"/>
      <c r="G91" s="99"/>
      <c r="H91" s="99"/>
      <c r="I91" s="99"/>
    </row>
    <row r="92" spans="2:9" x14ac:dyDescent="0.25">
      <c r="B92" s="98"/>
      <c r="C92" s="99"/>
      <c r="D92" s="99"/>
      <c r="E92" s="99"/>
      <c r="F92" s="99"/>
      <c r="G92" s="99"/>
      <c r="H92" s="99"/>
      <c r="I92" s="99"/>
    </row>
    <row r="93" spans="2:9" x14ac:dyDescent="0.25">
      <c r="B93" s="98"/>
      <c r="C93" s="99"/>
      <c r="D93" s="99"/>
      <c r="E93" s="99"/>
      <c r="F93" s="99"/>
      <c r="G93" s="99"/>
      <c r="H93" s="99"/>
      <c r="I93" s="99"/>
    </row>
    <row r="94" spans="2:9" x14ac:dyDescent="0.25">
      <c r="B94" s="98"/>
      <c r="C94" s="99"/>
      <c r="D94" s="99"/>
      <c r="E94" s="99"/>
      <c r="F94" s="99"/>
      <c r="G94" s="99"/>
    </row>
    <row r="95" spans="2:9" x14ac:dyDescent="0.25">
      <c r="B95" s="98"/>
      <c r="C95" s="99"/>
      <c r="D95" s="99"/>
      <c r="E95" s="99"/>
      <c r="F95" s="99"/>
      <c r="G95" s="99"/>
    </row>
    <row r="96" spans="2:9" x14ac:dyDescent="0.25">
      <c r="B96" s="98"/>
      <c r="C96" s="99"/>
      <c r="D96" s="99"/>
      <c r="E96" s="99"/>
      <c r="F96" s="99"/>
      <c r="G96" s="99"/>
    </row>
    <row r="97" spans="2:12" x14ac:dyDescent="0.25">
      <c r="B97" s="99"/>
      <c r="C97" s="99"/>
      <c r="D97" s="99"/>
      <c r="E97" s="99"/>
      <c r="F97" s="99"/>
      <c r="G97" s="99"/>
    </row>
    <row r="98" spans="2:12" x14ac:dyDescent="0.25">
      <c r="B98" s="99"/>
      <c r="C98" s="99"/>
      <c r="D98" s="99"/>
      <c r="E98" s="99"/>
      <c r="F98" s="100" t="s">
        <v>194</v>
      </c>
      <c r="G98" s="99"/>
    </row>
    <row r="99" spans="2:12" x14ac:dyDescent="0.25">
      <c r="B99" s="99"/>
      <c r="C99" s="99"/>
      <c r="D99" s="99"/>
      <c r="E99" s="99"/>
      <c r="F99" s="99"/>
      <c r="G99" s="99"/>
    </row>
    <row r="100" spans="2:12" x14ac:dyDescent="0.25">
      <c r="B100" s="99"/>
      <c r="C100" s="99"/>
      <c r="D100" s="99"/>
      <c r="E100" s="106" t="s">
        <v>21</v>
      </c>
      <c r="F100" s="101" t="s">
        <v>195</v>
      </c>
      <c r="G100" s="99"/>
      <c r="K100" s="99"/>
      <c r="L100" s="100" t="s">
        <v>333</v>
      </c>
    </row>
    <row r="101" spans="2:12" x14ac:dyDescent="0.25">
      <c r="B101" s="99"/>
      <c r="C101" s="99"/>
      <c r="D101" s="99"/>
      <c r="E101" s="109" t="s">
        <v>1</v>
      </c>
      <c r="F101" s="102">
        <v>0.105</v>
      </c>
      <c r="G101" s="99"/>
      <c r="K101" s="99"/>
      <c r="L101" s="99"/>
    </row>
    <row r="102" spans="2:12" x14ac:dyDescent="0.25">
      <c r="B102" s="99"/>
      <c r="C102" s="99"/>
      <c r="D102" s="99"/>
      <c r="E102" s="109" t="s">
        <v>31</v>
      </c>
      <c r="F102" s="116" t="s">
        <v>204</v>
      </c>
      <c r="G102" s="99"/>
      <c r="K102" s="106" t="s">
        <v>21</v>
      </c>
      <c r="L102" s="101" t="s">
        <v>330</v>
      </c>
    </row>
    <row r="103" spans="2:12" ht="15.75" x14ac:dyDescent="0.25">
      <c r="B103" s="99"/>
      <c r="C103" s="99"/>
      <c r="D103" s="99"/>
      <c r="E103" s="107" t="s">
        <v>187</v>
      </c>
      <c r="F103" s="114">
        <f>+Detalle!H147</f>
        <v>25968.129057643127</v>
      </c>
      <c r="G103" s="99"/>
      <c r="K103" s="109" t="s">
        <v>1</v>
      </c>
      <c r="L103" s="102">
        <v>0.105</v>
      </c>
    </row>
    <row r="104" spans="2:12" ht="15.75" x14ac:dyDescent="0.25">
      <c r="B104" s="99"/>
      <c r="C104" s="99"/>
      <c r="D104" s="99"/>
      <c r="F104" s="114"/>
      <c r="G104" s="99"/>
      <c r="K104" s="109" t="s">
        <v>31</v>
      </c>
      <c r="L104" s="116"/>
    </row>
    <row r="105" spans="2:12" ht="15.75" x14ac:dyDescent="0.25">
      <c r="B105" s="99"/>
      <c r="C105" s="99"/>
      <c r="D105" s="99"/>
      <c r="E105" s="99"/>
      <c r="F105" s="105"/>
      <c r="G105" s="99"/>
      <c r="K105" s="107" t="s">
        <v>187</v>
      </c>
      <c r="L105" s="114">
        <f>+Detalle!H144</f>
        <v>15737.950029510132</v>
      </c>
    </row>
    <row r="106" spans="2:12" ht="15.75" x14ac:dyDescent="0.25">
      <c r="B106" s="99"/>
      <c r="C106" s="99"/>
      <c r="D106" s="99"/>
      <c r="E106" s="99"/>
      <c r="F106" s="434">
        <v>0</v>
      </c>
      <c r="G106" s="99"/>
      <c r="L106" s="114"/>
    </row>
    <row r="107" spans="2:12" x14ac:dyDescent="0.25">
      <c r="B107" s="99"/>
      <c r="C107" s="99"/>
      <c r="D107" s="99"/>
      <c r="F107" s="435"/>
      <c r="G107" s="99"/>
      <c r="K107" s="99"/>
      <c r="L107" s="105"/>
    </row>
    <row r="108" spans="2:12" ht="15" customHeight="1" x14ac:dyDescent="0.25">
      <c r="B108" s="99"/>
      <c r="C108" s="99"/>
      <c r="D108" s="99"/>
      <c r="F108" s="112" t="s">
        <v>3</v>
      </c>
      <c r="G108" s="99"/>
      <c r="K108" s="99"/>
      <c r="L108" s="434">
        <v>0</v>
      </c>
    </row>
    <row r="109" spans="2:12" ht="15" customHeight="1" x14ac:dyDescent="0.25">
      <c r="B109" s="99"/>
      <c r="C109" s="99"/>
      <c r="F109" s="113">
        <f>+F106*F103</f>
        <v>0</v>
      </c>
      <c r="L109" s="435"/>
    </row>
    <row r="110" spans="2:12" ht="15" customHeight="1" x14ac:dyDescent="0.25">
      <c r="B110" s="99"/>
      <c r="C110" s="99"/>
      <c r="L110" s="112" t="s">
        <v>3</v>
      </c>
    </row>
    <row r="111" spans="2:12" x14ac:dyDescent="0.25">
      <c r="B111" s="99"/>
      <c r="C111" s="99"/>
      <c r="L111" s="113">
        <f>+L108*L105</f>
        <v>0</v>
      </c>
    </row>
    <row r="112" spans="2:12" x14ac:dyDescent="0.25">
      <c r="B112" s="99"/>
      <c r="C112" s="99"/>
    </row>
    <row r="123" spans="2:6" x14ac:dyDescent="0.25">
      <c r="E123" s="99"/>
      <c r="F123" s="100"/>
    </row>
    <row r="124" spans="2:6" x14ac:dyDescent="0.25">
      <c r="F124" s="99" t="s">
        <v>334</v>
      </c>
    </row>
    <row r="125" spans="2:6" x14ac:dyDescent="0.25">
      <c r="D125" s="99"/>
      <c r="E125" s="99"/>
      <c r="F125" s="99"/>
    </row>
    <row r="126" spans="2:6" x14ac:dyDescent="0.25">
      <c r="B126" s="99"/>
      <c r="C126" s="20" t="s">
        <v>397</v>
      </c>
      <c r="D126" s="99"/>
      <c r="E126" s="106" t="s">
        <v>21</v>
      </c>
      <c r="F126" s="101" t="s">
        <v>332</v>
      </c>
    </row>
    <row r="127" spans="2:6" x14ac:dyDescent="0.25">
      <c r="B127" s="99"/>
      <c r="C127" s="99"/>
      <c r="D127" s="99"/>
      <c r="E127" s="109" t="s">
        <v>1</v>
      </c>
      <c r="F127" s="102">
        <v>0.105</v>
      </c>
    </row>
    <row r="128" spans="2:6" x14ac:dyDescent="0.25">
      <c r="B128" s="106" t="s">
        <v>21</v>
      </c>
      <c r="C128" s="101" t="s">
        <v>331</v>
      </c>
      <c r="D128" s="99"/>
      <c r="E128" s="109" t="s">
        <v>31</v>
      </c>
      <c r="F128" s="116"/>
    </row>
    <row r="129" spans="2:6" ht="15.75" x14ac:dyDescent="0.25">
      <c r="B129" s="109" t="s">
        <v>1</v>
      </c>
      <c r="C129" s="102">
        <v>0.105</v>
      </c>
      <c r="D129" s="99"/>
      <c r="E129" s="107" t="s">
        <v>187</v>
      </c>
      <c r="F129" s="114">
        <f>+Detalle!H146</f>
        <v>28328.939602596896</v>
      </c>
    </row>
    <row r="130" spans="2:6" ht="15.75" x14ac:dyDescent="0.25">
      <c r="B130" s="109" t="s">
        <v>31</v>
      </c>
      <c r="C130" s="116"/>
      <c r="D130" s="99"/>
      <c r="F130" s="114"/>
    </row>
    <row r="131" spans="2:6" ht="15.75" x14ac:dyDescent="0.25">
      <c r="B131" s="107" t="s">
        <v>187</v>
      </c>
      <c r="C131" s="114">
        <f>+Detalle!H145</f>
        <v>30296.281723391701</v>
      </c>
      <c r="D131" s="99"/>
      <c r="E131" s="99"/>
      <c r="F131" s="105"/>
    </row>
    <row r="132" spans="2:6" ht="15.75" x14ac:dyDescent="0.25">
      <c r="C132" s="114"/>
      <c r="D132" s="99"/>
      <c r="E132" s="99"/>
      <c r="F132" s="434">
        <v>0</v>
      </c>
    </row>
    <row r="133" spans="2:6" x14ac:dyDescent="0.25">
      <c r="B133" s="99"/>
      <c r="C133" s="105"/>
      <c r="D133" s="99"/>
      <c r="F133" s="435"/>
    </row>
    <row r="134" spans="2:6" x14ac:dyDescent="0.25">
      <c r="B134" s="99"/>
      <c r="C134" s="434">
        <v>0</v>
      </c>
      <c r="F134" s="112" t="s">
        <v>3</v>
      </c>
    </row>
    <row r="135" spans="2:6" x14ac:dyDescent="0.25">
      <c r="C135" s="435"/>
      <c r="F135" s="113">
        <f>+F132*F129</f>
        <v>0</v>
      </c>
    </row>
    <row r="136" spans="2:6" x14ac:dyDescent="0.25">
      <c r="C136" s="112" t="s">
        <v>3</v>
      </c>
    </row>
    <row r="137" spans="2:6" x14ac:dyDescent="0.25">
      <c r="C137" s="113">
        <f>+C134*C131</f>
        <v>0</v>
      </c>
    </row>
  </sheetData>
  <sheetProtection algorithmName="SHA-512" hashValue="JBuk928w+VfbNWwHbmOXqfpxHEratmcYDm/pgMWDMlqi+SWnbJqNRHjVTmcGs3jvhITe7Q3vZ4jzRPidMhDFzQ==" saltValue="mYmp+k9WRnyqmw4TTiISvA==" spinCount="100000" sheet="1" objects="1" scenarios="1"/>
  <mergeCells count="16">
    <mergeCell ref="F52:F53"/>
    <mergeCell ref="I52:I53"/>
    <mergeCell ref="F80:F81"/>
    <mergeCell ref="C28:C29"/>
    <mergeCell ref="K1:L1"/>
    <mergeCell ref="K2:L3"/>
    <mergeCell ref="I2:J2"/>
    <mergeCell ref="F28:F29"/>
    <mergeCell ref="I28:I29"/>
    <mergeCell ref="C52:C53"/>
    <mergeCell ref="L108:L109"/>
    <mergeCell ref="I80:I81"/>
    <mergeCell ref="C80:C81"/>
    <mergeCell ref="C134:C135"/>
    <mergeCell ref="F132:F133"/>
    <mergeCell ref="F106:F107"/>
  </mergeCells>
  <conditionalFormatting sqref="F52">
    <cfRule type="cellIs" dxfId="41" priority="32" operator="greaterThan">
      <formula>0</formula>
    </cfRule>
  </conditionalFormatting>
  <conditionalFormatting sqref="I52">
    <cfRule type="cellIs" dxfId="40" priority="31" operator="greaterThan">
      <formula>0</formula>
    </cfRule>
  </conditionalFormatting>
  <conditionalFormatting sqref="F106">
    <cfRule type="cellIs" dxfId="39" priority="23" operator="greaterThan">
      <formula>0</formula>
    </cfRule>
  </conditionalFormatting>
  <conditionalFormatting sqref="F28">
    <cfRule type="cellIs" dxfId="37" priority="19" operator="greaterThan">
      <formula>0</formula>
    </cfRule>
  </conditionalFormatting>
  <conditionalFormatting sqref="L108">
    <cfRule type="cellIs" dxfId="36" priority="18" operator="greaterThan">
      <formula>0</formula>
    </cfRule>
  </conditionalFormatting>
  <conditionalFormatting sqref="C134">
    <cfRule type="cellIs" dxfId="35" priority="17" operator="greaterThan">
      <formula>0</formula>
    </cfRule>
  </conditionalFormatting>
  <conditionalFormatting sqref="F132">
    <cfRule type="cellIs" dxfId="34" priority="16" operator="greaterThan">
      <formula>0</formula>
    </cfRule>
  </conditionalFormatting>
  <conditionalFormatting sqref="I80">
    <cfRule type="cellIs" dxfId="33" priority="11" operator="greaterThan">
      <formula>0</formula>
    </cfRule>
  </conditionalFormatting>
  <conditionalFormatting sqref="L80">
    <cfRule type="cellIs" dxfId="32" priority="9" operator="greaterThan">
      <formula>0</formula>
    </cfRule>
  </conditionalFormatting>
  <conditionalFormatting sqref="C80">
    <cfRule type="cellIs" dxfId="31" priority="5" operator="greaterThan">
      <formula>0</formula>
    </cfRule>
  </conditionalFormatting>
  <conditionalFormatting sqref="I28">
    <cfRule type="cellIs" dxfId="30" priority="4" operator="greaterThan">
      <formula>0</formula>
    </cfRule>
  </conditionalFormatting>
  <conditionalFormatting sqref="C28">
    <cfRule type="cellIs" dxfId="29" priority="3" operator="greaterThan">
      <formula>0</formula>
    </cfRule>
  </conditionalFormatting>
  <conditionalFormatting sqref="F80">
    <cfRule type="cellIs" dxfId="28" priority="2" operator="greaterThan">
      <formula>0</formula>
    </cfRule>
  </conditionalFormatting>
  <conditionalFormatting sqref="C52">
    <cfRule type="cellIs" dxfId="1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40C81-B47B-4178-8E0A-0E45E251A6C8}">
  <sheetPr codeName="Hoja8"/>
  <dimension ref="B1:L60"/>
  <sheetViews>
    <sheetView showGridLines="0" showRowColHeaders="0" zoomScale="80" zoomScaleNormal="80" workbookViewId="0">
      <pane ySplit="3" topLeftCell="A4" activePane="bottomLeft" state="frozen"/>
      <selection activeCell="C47" sqref="C47"/>
      <selection pane="bottomLeft" activeCell="C30" sqref="C30"/>
    </sheetView>
  </sheetViews>
  <sheetFormatPr baseColWidth="10" defaultRowHeight="12.75" x14ac:dyDescent="0.2"/>
  <cols>
    <col min="1" max="1" width="0.85546875" style="20" customWidth="1"/>
    <col min="2" max="2" width="19.5703125" style="20" bestFit="1" customWidth="1"/>
    <col min="3" max="3" width="30.85546875" style="20" bestFit="1" customWidth="1"/>
    <col min="4" max="4" width="4.5703125" style="20" customWidth="1"/>
    <col min="5" max="5" width="18.85546875" style="20" customWidth="1"/>
    <col min="6" max="6" width="39.42578125" style="20" customWidth="1"/>
    <col min="7" max="7" width="6.28515625" style="20" customWidth="1"/>
    <col min="8" max="8" width="19.5703125" style="20" bestFit="1" customWidth="1"/>
    <col min="9" max="9" width="38.85546875" style="20" customWidth="1"/>
    <col min="10" max="10" width="4.5703125" style="20" customWidth="1"/>
    <col min="11" max="11" width="19.5703125" style="20" bestFit="1" customWidth="1"/>
    <col min="12" max="12" width="29.5703125" style="20" bestFit="1" customWidth="1"/>
    <col min="13" max="16384" width="11.42578125" style="20"/>
  </cols>
  <sheetData>
    <row r="1" spans="2:12" ht="14.25" x14ac:dyDescent="0.2">
      <c r="K1" s="428" t="s">
        <v>22</v>
      </c>
      <c r="L1" s="429"/>
    </row>
    <row r="2" spans="2:12" x14ac:dyDescent="0.2">
      <c r="I2" s="444" t="s">
        <v>205</v>
      </c>
      <c r="J2" s="445"/>
      <c r="K2" s="456">
        <f>+SUM(,L60,F31,I31,L31,F60,I60,C31)</f>
        <v>0</v>
      </c>
      <c r="L2" s="457"/>
    </row>
    <row r="3" spans="2:12" x14ac:dyDescent="0.2">
      <c r="K3" s="458"/>
      <c r="L3" s="459"/>
    </row>
    <row r="11" spans="2:12" x14ac:dyDescent="0.2">
      <c r="B11" s="99"/>
      <c r="C11" s="99"/>
      <c r="E11" s="99"/>
      <c r="F11" s="99"/>
      <c r="H11" s="99"/>
      <c r="I11" s="99"/>
    </row>
    <row r="12" spans="2:12" x14ac:dyDescent="0.2">
      <c r="E12" s="99"/>
      <c r="F12" s="99"/>
      <c r="H12" s="99"/>
      <c r="I12" s="99"/>
    </row>
    <row r="13" spans="2:12" x14ac:dyDescent="0.2">
      <c r="E13" s="99"/>
      <c r="F13" s="99"/>
      <c r="H13" s="99"/>
      <c r="I13" s="99"/>
    </row>
    <row r="14" spans="2:12" x14ac:dyDescent="0.2">
      <c r="E14" s="99"/>
      <c r="F14" s="99"/>
      <c r="H14" s="99"/>
      <c r="I14" s="99"/>
    </row>
    <row r="15" spans="2:12" x14ac:dyDescent="0.2">
      <c r="E15" s="99"/>
      <c r="F15" s="99"/>
      <c r="H15" s="99"/>
      <c r="I15" s="99"/>
    </row>
    <row r="16" spans="2:12" x14ac:dyDescent="0.2">
      <c r="E16" s="99"/>
      <c r="F16" s="99"/>
      <c r="H16" s="99"/>
      <c r="I16" s="99"/>
    </row>
    <row r="17" spans="2:12" x14ac:dyDescent="0.2">
      <c r="E17" s="99"/>
      <c r="F17" s="99"/>
      <c r="H17" s="99"/>
      <c r="I17" s="99"/>
    </row>
    <row r="18" spans="2:12" x14ac:dyDescent="0.2">
      <c r="E18" s="99"/>
      <c r="F18" s="99"/>
      <c r="H18" s="99"/>
      <c r="I18" s="99"/>
    </row>
    <row r="19" spans="2:12" x14ac:dyDescent="0.2">
      <c r="E19" s="99"/>
      <c r="F19" s="99"/>
      <c r="H19" s="99"/>
      <c r="I19" s="99"/>
    </row>
    <row r="20" spans="2:12" x14ac:dyDescent="0.2">
      <c r="B20" s="99"/>
      <c r="C20" s="105" t="s">
        <v>752</v>
      </c>
      <c r="E20" s="99"/>
      <c r="F20" s="105" t="s">
        <v>451</v>
      </c>
      <c r="H20" s="99"/>
      <c r="I20" s="105" t="s">
        <v>518</v>
      </c>
      <c r="K20" s="99"/>
      <c r="L20" s="105" t="s">
        <v>612</v>
      </c>
    </row>
    <row r="21" spans="2:12" x14ac:dyDescent="0.2">
      <c r="B21" s="99"/>
      <c r="C21" s="99"/>
      <c r="E21" s="99"/>
      <c r="F21" s="99"/>
      <c r="H21" s="99"/>
      <c r="I21" s="99"/>
      <c r="K21" s="99"/>
      <c r="L21" s="99"/>
    </row>
    <row r="22" spans="2:12" ht="18" x14ac:dyDescent="0.2">
      <c r="B22" s="106" t="s">
        <v>21</v>
      </c>
      <c r="C22" s="104" t="s">
        <v>750</v>
      </c>
      <c r="E22" s="106" t="s">
        <v>21</v>
      </c>
      <c r="F22" s="104" t="s">
        <v>450</v>
      </c>
      <c r="H22" s="106" t="s">
        <v>21</v>
      </c>
      <c r="I22" s="104" t="s">
        <v>589</v>
      </c>
      <c r="K22" s="106" t="s">
        <v>21</v>
      </c>
      <c r="L22" s="104" t="s">
        <v>613</v>
      </c>
    </row>
    <row r="23" spans="2:12" x14ac:dyDescent="0.2">
      <c r="B23" s="109" t="s">
        <v>1</v>
      </c>
      <c r="C23" s="108">
        <v>0.21</v>
      </c>
      <c r="E23" s="109" t="s">
        <v>1</v>
      </c>
      <c r="F23" s="108">
        <v>0.21</v>
      </c>
      <c r="H23" s="109" t="s">
        <v>1</v>
      </c>
      <c r="I23" s="108">
        <v>0.21</v>
      </c>
      <c r="K23" s="109" t="s">
        <v>1</v>
      </c>
      <c r="L23" s="108">
        <v>0.21</v>
      </c>
    </row>
    <row r="24" spans="2:12" x14ac:dyDescent="0.2">
      <c r="B24" s="109" t="s">
        <v>31</v>
      </c>
      <c r="C24" s="115"/>
      <c r="E24" s="109" t="s">
        <v>31</v>
      </c>
      <c r="F24" s="115" t="s">
        <v>452</v>
      </c>
      <c r="H24" s="109" t="s">
        <v>31</v>
      </c>
      <c r="I24" s="115" t="s">
        <v>590</v>
      </c>
      <c r="K24" s="109" t="s">
        <v>31</v>
      </c>
      <c r="L24" s="115" t="s">
        <v>614</v>
      </c>
    </row>
    <row r="25" spans="2:12" ht="15.75" x14ac:dyDescent="0.25">
      <c r="B25" s="107" t="s">
        <v>187</v>
      </c>
      <c r="C25" s="114">
        <f>+Detalle!H150</f>
        <v>30901.185770750992</v>
      </c>
      <c r="E25" s="107" t="s">
        <v>187</v>
      </c>
      <c r="F25" s="114">
        <f>+Detalle!AF148</f>
        <v>20480.776140855196</v>
      </c>
      <c r="H25" s="107" t="s">
        <v>187</v>
      </c>
      <c r="I25" s="114">
        <f>+Detalle!H152</f>
        <v>15809.558030901906</v>
      </c>
      <c r="K25" s="107" t="s">
        <v>187</v>
      </c>
      <c r="L25" s="114">
        <f>+Detalle!H154</f>
        <v>20840.100610851601</v>
      </c>
    </row>
    <row r="26" spans="2:12" x14ac:dyDescent="0.2">
      <c r="B26" s="110"/>
      <c r="C26" s="103"/>
      <c r="E26" s="110"/>
      <c r="F26" s="103"/>
      <c r="H26" s="110"/>
      <c r="I26" s="103"/>
      <c r="K26" s="110"/>
      <c r="L26" s="103"/>
    </row>
    <row r="27" spans="2:12" ht="12.75" customHeight="1" x14ac:dyDescent="0.2">
      <c r="B27" s="99"/>
      <c r="E27" s="99"/>
      <c r="H27" s="99"/>
      <c r="K27" s="99"/>
    </row>
    <row r="28" spans="2:12" ht="12.75" customHeight="1" x14ac:dyDescent="0.2">
      <c r="B28" s="99"/>
      <c r="C28" s="434">
        <v>0</v>
      </c>
      <c r="E28" s="99"/>
      <c r="F28" s="434">
        <v>0</v>
      </c>
      <c r="H28" s="99"/>
      <c r="I28" s="434">
        <v>0</v>
      </c>
      <c r="K28" s="99"/>
      <c r="L28" s="434">
        <v>0</v>
      </c>
    </row>
    <row r="29" spans="2:12" ht="12.75" customHeight="1" x14ac:dyDescent="0.2">
      <c r="C29" s="435"/>
      <c r="F29" s="435"/>
      <c r="I29" s="435"/>
      <c r="L29" s="435"/>
    </row>
    <row r="30" spans="2:12" x14ac:dyDescent="0.2">
      <c r="C30" s="112" t="s">
        <v>3</v>
      </c>
      <c r="F30" s="112" t="s">
        <v>3</v>
      </c>
      <c r="I30" s="112" t="s">
        <v>3</v>
      </c>
      <c r="L30" s="112" t="s">
        <v>3</v>
      </c>
    </row>
    <row r="31" spans="2:12" x14ac:dyDescent="0.2">
      <c r="C31" s="113">
        <f>+C28*C25</f>
        <v>0</v>
      </c>
      <c r="F31" s="113">
        <f>+F28*F25</f>
        <v>0</v>
      </c>
      <c r="I31" s="113">
        <f>+I28*I25</f>
        <v>0</v>
      </c>
      <c r="L31" s="113">
        <f>+L28*L25</f>
        <v>0</v>
      </c>
    </row>
    <row r="36" spans="12:12" ht="15" x14ac:dyDescent="0.25">
      <c r="L36"/>
    </row>
    <row r="49" spans="5:12" x14ac:dyDescent="0.2">
      <c r="E49" s="99"/>
      <c r="F49" s="105" t="s">
        <v>662</v>
      </c>
      <c r="H49" s="99"/>
      <c r="I49" s="105" t="s">
        <v>659</v>
      </c>
      <c r="K49" s="99"/>
      <c r="L49" s="105" t="s">
        <v>742</v>
      </c>
    </row>
    <row r="50" spans="5:12" x14ac:dyDescent="0.2">
      <c r="E50" s="99"/>
      <c r="F50" s="99"/>
      <c r="H50" s="99"/>
      <c r="I50" s="99"/>
      <c r="K50" s="99"/>
      <c r="L50" s="99"/>
    </row>
    <row r="51" spans="5:12" ht="18" x14ac:dyDescent="0.2">
      <c r="E51" s="106" t="s">
        <v>21</v>
      </c>
      <c r="F51" s="104" t="s">
        <v>660</v>
      </c>
      <c r="H51" s="106" t="s">
        <v>21</v>
      </c>
      <c r="I51" s="104" t="s">
        <v>658</v>
      </c>
      <c r="K51" s="106" t="s">
        <v>21</v>
      </c>
      <c r="L51" s="104" t="s">
        <v>741</v>
      </c>
    </row>
    <row r="52" spans="5:12" x14ac:dyDescent="0.2">
      <c r="E52" s="109" t="s">
        <v>1</v>
      </c>
      <c r="F52" s="108">
        <v>0.21</v>
      </c>
      <c r="H52" s="109" t="s">
        <v>1</v>
      </c>
      <c r="I52" s="108">
        <v>0.21</v>
      </c>
      <c r="K52" s="109" t="s">
        <v>1</v>
      </c>
      <c r="L52" s="108">
        <v>0.21</v>
      </c>
    </row>
    <row r="53" spans="5:12" x14ac:dyDescent="0.2">
      <c r="E53" s="109" t="s">
        <v>31</v>
      </c>
      <c r="F53" s="115" t="s">
        <v>663</v>
      </c>
      <c r="H53" s="109" t="s">
        <v>31</v>
      </c>
      <c r="I53" s="115" t="s">
        <v>664</v>
      </c>
      <c r="K53" s="109" t="s">
        <v>31</v>
      </c>
      <c r="L53" s="115" t="s">
        <v>743</v>
      </c>
    </row>
    <row r="54" spans="5:12" ht="15.75" x14ac:dyDescent="0.25">
      <c r="E54" s="107" t="s">
        <v>187</v>
      </c>
      <c r="F54" s="114">
        <f>+Detalle!H149</f>
        <v>24433.345310815668</v>
      </c>
      <c r="H54" s="107" t="s">
        <v>187</v>
      </c>
      <c r="I54" s="114">
        <f>+Detalle!H153</f>
        <v>22277.398490837226</v>
      </c>
      <c r="K54" s="107" t="s">
        <v>187</v>
      </c>
      <c r="L54" s="114">
        <f>+Detalle!H151</f>
        <v>40243.621990657564</v>
      </c>
    </row>
    <row r="55" spans="5:12" x14ac:dyDescent="0.2">
      <c r="E55" s="110"/>
      <c r="F55" s="103"/>
      <c r="H55" s="110"/>
      <c r="I55" s="103"/>
      <c r="K55" s="110"/>
      <c r="L55" s="103"/>
    </row>
    <row r="56" spans="5:12" x14ac:dyDescent="0.2">
      <c r="E56" s="99"/>
      <c r="H56" s="99"/>
      <c r="K56" s="99"/>
    </row>
    <row r="57" spans="5:12" x14ac:dyDescent="0.2">
      <c r="E57" s="99"/>
      <c r="F57" s="434">
        <v>0</v>
      </c>
      <c r="H57" s="99"/>
      <c r="I57" s="434">
        <v>0</v>
      </c>
      <c r="K57" s="99"/>
      <c r="L57" s="434">
        <v>0</v>
      </c>
    </row>
    <row r="58" spans="5:12" x14ac:dyDescent="0.2">
      <c r="F58" s="435"/>
      <c r="I58" s="435"/>
      <c r="L58" s="435"/>
    </row>
    <row r="59" spans="5:12" x14ac:dyDescent="0.2">
      <c r="F59" s="112" t="s">
        <v>3</v>
      </c>
      <c r="I59" s="112" t="s">
        <v>3</v>
      </c>
      <c r="L59" s="112" t="s">
        <v>3</v>
      </c>
    </row>
    <row r="60" spans="5:12" x14ac:dyDescent="0.2">
      <c r="F60" s="113">
        <f>+F57*F54</f>
        <v>0</v>
      </c>
      <c r="I60" s="113">
        <f>+I57*I54</f>
        <v>0</v>
      </c>
      <c r="L60" s="113">
        <f>+L57*L54</f>
        <v>0</v>
      </c>
    </row>
  </sheetData>
  <sheetProtection algorithmName="SHA-512" hashValue="nBWZiaVv1Len9vspaBlvyzT4O/xj1g69C/X1PZ+fl0OoxXA01Z096LAgspOUtPapzYObaIUiWzz5qbxWdrj2Aw==" saltValue="0LeeLaCjeRUq4GMQcje08g==" spinCount="100000" sheet="1" objects="1" scenarios="1"/>
  <mergeCells count="10">
    <mergeCell ref="C28:C29"/>
    <mergeCell ref="K1:L1"/>
    <mergeCell ref="K2:L3"/>
    <mergeCell ref="I2:J2"/>
    <mergeCell ref="L28:L29"/>
    <mergeCell ref="F57:F58"/>
    <mergeCell ref="I57:I58"/>
    <mergeCell ref="F28:F29"/>
    <mergeCell ref="I28:I29"/>
    <mergeCell ref="L57:L58"/>
  </mergeCells>
  <conditionalFormatting sqref="F28">
    <cfRule type="cellIs" dxfId="27" priority="7" operator="greaterThan">
      <formula>0</formula>
    </cfRule>
  </conditionalFormatting>
  <conditionalFormatting sqref="I28">
    <cfRule type="cellIs" dxfId="26" priority="6" operator="greaterThan">
      <formula>0</formula>
    </cfRule>
  </conditionalFormatting>
  <conditionalFormatting sqref="L28">
    <cfRule type="cellIs" dxfId="25" priority="5" operator="greaterThan">
      <formula>0</formula>
    </cfRule>
  </conditionalFormatting>
  <conditionalFormatting sqref="F57">
    <cfRule type="cellIs" dxfId="24" priority="4" operator="greaterThan">
      <formula>0</formula>
    </cfRule>
  </conditionalFormatting>
  <conditionalFormatting sqref="I57">
    <cfRule type="cellIs" dxfId="23" priority="3" operator="greaterThan">
      <formula>0</formula>
    </cfRule>
  </conditionalFormatting>
  <conditionalFormatting sqref="L57">
    <cfRule type="cellIs" dxfId="22" priority="2" operator="greaterThan">
      <formula>0</formula>
    </cfRule>
  </conditionalFormatting>
  <conditionalFormatting sqref="C28">
    <cfRule type="cellIs" dxfId="0" priority="1" operator="greaterThan">
      <formula>0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00E62-F1ED-4A9C-B526-56E2065BFFCD}">
  <sheetPr codeName="Hoja9"/>
  <dimension ref="A1:K58"/>
  <sheetViews>
    <sheetView showGridLines="0" showRowColHeaders="0" zoomScale="80" zoomScaleNormal="80" workbookViewId="0">
      <pane ySplit="3" topLeftCell="A4" activePane="bottomLeft" state="frozen"/>
      <selection activeCell="C47" sqref="C47"/>
      <selection pane="bottomLeft" activeCell="I10" sqref="I10"/>
    </sheetView>
  </sheetViews>
  <sheetFormatPr baseColWidth="10" defaultRowHeight="15" x14ac:dyDescent="0.25"/>
  <cols>
    <col min="2" max="2" width="19.5703125" bestFit="1" customWidth="1"/>
    <col min="3" max="3" width="29.85546875" bestFit="1" customWidth="1"/>
    <col min="5" max="5" width="19.5703125" bestFit="1" customWidth="1"/>
    <col min="6" max="6" width="27.140625" bestFit="1" customWidth="1"/>
    <col min="8" max="8" width="19.5703125" bestFit="1" customWidth="1"/>
    <col min="9" max="9" width="36.42578125" bestFit="1" customWidth="1"/>
    <col min="11" max="11" width="28.42578125" customWidth="1"/>
  </cols>
  <sheetData>
    <row r="1" spans="1:11" x14ac:dyDescent="0.25">
      <c r="J1" s="428" t="s">
        <v>22</v>
      </c>
      <c r="K1" s="429"/>
    </row>
    <row r="2" spans="1:11" ht="15.75" x14ac:dyDescent="0.25">
      <c r="I2" s="117" t="s">
        <v>163</v>
      </c>
      <c r="J2" s="430">
        <f>+SUM(C30,C58,F58,I58)</f>
        <v>0</v>
      </c>
      <c r="K2" s="431"/>
    </row>
    <row r="3" spans="1:11" x14ac:dyDescent="0.25">
      <c r="J3" s="432"/>
      <c r="K3" s="433"/>
    </row>
    <row r="4" spans="1:11" ht="30" x14ac:dyDescent="0.4">
      <c r="B4" s="111" t="s">
        <v>196</v>
      </c>
      <c r="C4" s="111"/>
    </row>
    <row r="6" spans="1:11" x14ac:dyDescent="0.25">
      <c r="A6" s="99"/>
      <c r="B6" s="99"/>
      <c r="C6" s="99"/>
      <c r="D6" s="99"/>
      <c r="H6" s="99"/>
      <c r="I6" s="99"/>
    </row>
    <row r="7" spans="1:11" x14ac:dyDescent="0.25">
      <c r="A7" s="99"/>
      <c r="B7" s="99"/>
      <c r="C7" s="99"/>
      <c r="D7" s="99"/>
      <c r="H7" s="99"/>
      <c r="I7" s="99"/>
    </row>
    <row r="8" spans="1:11" x14ac:dyDescent="0.25">
      <c r="A8" s="99"/>
      <c r="B8" s="99"/>
      <c r="C8" s="99"/>
      <c r="D8" s="99"/>
      <c r="H8" s="99"/>
      <c r="I8" s="99"/>
    </row>
    <row r="9" spans="1:11" x14ac:dyDescent="0.25">
      <c r="A9" s="99"/>
      <c r="B9" s="99"/>
      <c r="C9" s="99"/>
      <c r="D9" s="99"/>
      <c r="H9" s="99"/>
      <c r="I9" s="99"/>
    </row>
    <row r="10" spans="1:11" x14ac:dyDescent="0.25">
      <c r="A10" s="99"/>
      <c r="B10" s="99"/>
      <c r="C10" s="99"/>
      <c r="D10" s="99"/>
      <c r="H10" s="99"/>
      <c r="I10" s="99"/>
    </row>
    <row r="11" spans="1:11" x14ac:dyDescent="0.25">
      <c r="A11" s="99"/>
      <c r="B11" s="99"/>
      <c r="C11" s="99"/>
      <c r="D11" s="99"/>
      <c r="H11" s="99"/>
      <c r="I11" s="99"/>
    </row>
    <row r="12" spans="1:11" x14ac:dyDescent="0.25">
      <c r="A12" s="99"/>
      <c r="B12" s="99"/>
      <c r="C12" s="99"/>
      <c r="D12" s="99"/>
      <c r="H12" s="99"/>
      <c r="I12" s="99"/>
    </row>
    <row r="13" spans="1:11" x14ac:dyDescent="0.25">
      <c r="A13" s="99"/>
      <c r="B13" s="99"/>
      <c r="C13" s="99"/>
      <c r="D13" s="99"/>
      <c r="H13" s="99"/>
      <c r="I13" s="99"/>
    </row>
    <row r="14" spans="1:11" x14ac:dyDescent="0.25">
      <c r="A14" s="99"/>
      <c r="B14" s="99"/>
      <c r="C14" s="99"/>
      <c r="D14" s="99"/>
      <c r="H14" s="99"/>
      <c r="I14" s="99"/>
    </row>
    <row r="15" spans="1:11" x14ac:dyDescent="0.25">
      <c r="A15" s="99"/>
      <c r="B15" s="99"/>
      <c r="C15" s="99"/>
      <c r="D15" s="99"/>
      <c r="H15" s="99"/>
      <c r="I15" s="99"/>
    </row>
    <row r="16" spans="1:11" x14ac:dyDescent="0.25">
      <c r="A16" s="99"/>
      <c r="B16" s="99"/>
      <c r="C16" s="99"/>
      <c r="D16" s="99"/>
      <c r="H16" s="99"/>
      <c r="I16" s="99"/>
    </row>
    <row r="17" spans="1:9" x14ac:dyDescent="0.25">
      <c r="A17" s="99"/>
      <c r="B17" s="99"/>
      <c r="C17" s="99"/>
      <c r="D17" s="99"/>
      <c r="H17" s="99"/>
      <c r="I17" s="99"/>
    </row>
    <row r="18" spans="1:9" x14ac:dyDescent="0.25">
      <c r="A18" s="99"/>
      <c r="B18" s="99"/>
      <c r="C18" s="99"/>
      <c r="D18" s="99"/>
      <c r="H18" s="99"/>
      <c r="I18" s="99"/>
    </row>
    <row r="19" spans="1:9" x14ac:dyDescent="0.25">
      <c r="A19" s="99"/>
      <c r="B19" s="99"/>
      <c r="C19" s="99"/>
      <c r="D19" s="99"/>
      <c r="E19" s="99"/>
      <c r="F19" s="105" t="s">
        <v>337</v>
      </c>
      <c r="H19" s="99"/>
      <c r="I19" s="99"/>
    </row>
    <row r="20" spans="1:9" x14ac:dyDescent="0.25">
      <c r="A20" s="99"/>
      <c r="B20" s="99"/>
      <c r="C20" s="99"/>
      <c r="D20" s="99"/>
      <c r="E20" s="99"/>
      <c r="F20" s="99"/>
      <c r="H20" s="99"/>
      <c r="I20" s="99"/>
    </row>
    <row r="21" spans="1:9" ht="18" x14ac:dyDescent="0.25">
      <c r="A21" s="99"/>
      <c r="B21" s="99"/>
      <c r="C21" s="99"/>
      <c r="D21" s="99"/>
      <c r="E21" s="106" t="s">
        <v>21</v>
      </c>
      <c r="F21" s="104" t="s">
        <v>336</v>
      </c>
      <c r="H21" s="99"/>
      <c r="I21" s="99"/>
    </row>
    <row r="22" spans="1:9" x14ac:dyDescent="0.25">
      <c r="A22" s="99"/>
      <c r="B22" s="99"/>
      <c r="C22" s="99"/>
      <c r="D22" s="99"/>
      <c r="E22" s="109" t="s">
        <v>1</v>
      </c>
      <c r="F22" s="108">
        <v>0.21</v>
      </c>
      <c r="H22" s="99"/>
      <c r="I22" s="99"/>
    </row>
    <row r="23" spans="1:9" x14ac:dyDescent="0.25">
      <c r="A23" s="99"/>
      <c r="B23" s="99"/>
      <c r="C23" s="99"/>
      <c r="D23" s="99"/>
      <c r="E23" s="109" t="s">
        <v>31</v>
      </c>
      <c r="F23" s="115"/>
      <c r="H23" s="99"/>
      <c r="I23" s="99"/>
    </row>
    <row r="24" spans="1:9" ht="15.75" x14ac:dyDescent="0.25">
      <c r="A24" s="99"/>
      <c r="B24" s="99"/>
      <c r="C24" s="99"/>
      <c r="D24" s="99"/>
      <c r="E24" s="107" t="s">
        <v>187</v>
      </c>
      <c r="F24" s="114">
        <f>+Detalle!H155</f>
        <v>16846.153846153844</v>
      </c>
      <c r="H24" s="99"/>
      <c r="I24" s="99"/>
    </row>
    <row r="25" spans="1:9" x14ac:dyDescent="0.25">
      <c r="A25" s="99"/>
      <c r="B25" s="99"/>
      <c r="C25" s="99"/>
      <c r="D25" s="99"/>
      <c r="E25" s="99"/>
      <c r="F25" s="103"/>
      <c r="H25" s="99"/>
      <c r="I25" s="99"/>
    </row>
    <row r="26" spans="1:9" x14ac:dyDescent="0.25">
      <c r="A26" s="99"/>
      <c r="B26" s="99"/>
      <c r="C26" s="99"/>
      <c r="D26" s="99"/>
      <c r="E26" s="99"/>
      <c r="F26" s="20"/>
      <c r="H26" s="99"/>
      <c r="I26" s="99"/>
    </row>
    <row r="27" spans="1:9" ht="22.5" x14ac:dyDescent="0.25">
      <c r="A27" s="99"/>
      <c r="B27" s="99"/>
      <c r="C27" s="99"/>
      <c r="D27" s="99"/>
      <c r="E27" s="99"/>
      <c r="F27" s="231">
        <v>0</v>
      </c>
      <c r="H27" s="99"/>
      <c r="I27" s="99"/>
    </row>
    <row r="28" spans="1:9" ht="3" customHeight="1" x14ac:dyDescent="0.25">
      <c r="A28" s="99"/>
      <c r="B28" s="99"/>
      <c r="C28" s="99"/>
      <c r="D28" s="99"/>
      <c r="E28" s="20"/>
      <c r="F28" s="232"/>
      <c r="H28" s="99"/>
      <c r="I28" s="99"/>
    </row>
    <row r="29" spans="1:9" x14ac:dyDescent="0.25">
      <c r="A29" s="99"/>
      <c r="B29" s="99"/>
      <c r="C29" s="99"/>
      <c r="D29" s="99"/>
      <c r="E29" s="20"/>
      <c r="F29" s="112" t="s">
        <v>3</v>
      </c>
      <c r="H29" s="99"/>
      <c r="I29" s="99"/>
    </row>
    <row r="30" spans="1:9" x14ac:dyDescent="0.25">
      <c r="A30" s="99"/>
      <c r="B30" s="99"/>
      <c r="C30" s="99"/>
      <c r="D30" s="99"/>
      <c r="E30" s="20"/>
      <c r="F30" s="113">
        <f>+F27*F24</f>
        <v>0</v>
      </c>
      <c r="H30" s="99"/>
      <c r="I30" s="99"/>
    </row>
    <row r="47" spans="2:6" x14ac:dyDescent="0.25">
      <c r="B47" s="99"/>
      <c r="C47" s="105" t="s">
        <v>604</v>
      </c>
      <c r="E47" s="99"/>
      <c r="F47" s="105" t="s">
        <v>606</v>
      </c>
    </row>
    <row r="48" spans="2:6" x14ac:dyDescent="0.25">
      <c r="B48" s="99"/>
      <c r="C48" s="99"/>
      <c r="E48" s="99"/>
      <c r="F48" s="99"/>
    </row>
    <row r="49" spans="2:6" ht="18" x14ac:dyDescent="0.25">
      <c r="B49" s="106" t="s">
        <v>21</v>
      </c>
      <c r="C49" s="104" t="s">
        <v>603</v>
      </c>
      <c r="E49" s="106" t="s">
        <v>21</v>
      </c>
      <c r="F49" s="104" t="s">
        <v>601</v>
      </c>
    </row>
    <row r="50" spans="2:6" x14ac:dyDescent="0.25">
      <c r="B50" s="109" t="s">
        <v>1</v>
      </c>
      <c r="C50" s="108">
        <v>0.21</v>
      </c>
      <c r="E50" s="109" t="s">
        <v>1</v>
      </c>
      <c r="F50" s="108">
        <v>0.21</v>
      </c>
    </row>
    <row r="51" spans="2:6" x14ac:dyDescent="0.25">
      <c r="B51" s="109" t="s">
        <v>31</v>
      </c>
      <c r="C51" s="115" t="s">
        <v>605</v>
      </c>
      <c r="E51" s="109" t="s">
        <v>31</v>
      </c>
      <c r="F51" s="115" t="s">
        <v>602</v>
      </c>
    </row>
    <row r="52" spans="2:6" ht="15.75" x14ac:dyDescent="0.25">
      <c r="B52" s="107" t="s">
        <v>187</v>
      </c>
      <c r="C52" s="114">
        <f>+Detalle!H156</f>
        <v>20660.521296884934</v>
      </c>
      <c r="E52" s="107" t="s">
        <v>187</v>
      </c>
      <c r="F52" s="114">
        <f>+Detalle!H157</f>
        <v>39414.494596312783</v>
      </c>
    </row>
    <row r="53" spans="2:6" x14ac:dyDescent="0.25">
      <c r="B53" s="99"/>
      <c r="C53" s="103"/>
      <c r="E53" s="99"/>
      <c r="F53" s="103"/>
    </row>
    <row r="54" spans="2:6" ht="15" customHeight="1" x14ac:dyDescent="0.25">
      <c r="B54" s="99"/>
      <c r="C54" s="20"/>
      <c r="E54" s="99"/>
      <c r="F54" s="20"/>
    </row>
    <row r="55" spans="2:6" ht="15" customHeight="1" x14ac:dyDescent="0.25">
      <c r="B55" s="99"/>
      <c r="C55" s="434">
        <v>0</v>
      </c>
      <c r="E55" s="99"/>
      <c r="F55" s="434">
        <v>0</v>
      </c>
    </row>
    <row r="56" spans="2:6" ht="15" customHeight="1" x14ac:dyDescent="0.25">
      <c r="B56" s="20"/>
      <c r="C56" s="435"/>
      <c r="E56" s="20"/>
      <c r="F56" s="435"/>
    </row>
    <row r="57" spans="2:6" ht="15" customHeight="1" x14ac:dyDescent="0.25">
      <c r="B57" s="20"/>
      <c r="C57" s="112" t="s">
        <v>3</v>
      </c>
      <c r="E57" s="20"/>
      <c r="F57" s="112" t="s">
        <v>3</v>
      </c>
    </row>
    <row r="58" spans="2:6" ht="15" customHeight="1" x14ac:dyDescent="0.25">
      <c r="B58" s="20"/>
      <c r="C58" s="113">
        <f>+C55*C52</f>
        <v>0</v>
      </c>
      <c r="E58" s="20"/>
      <c r="F58" s="113">
        <f>+F55*F52</f>
        <v>0</v>
      </c>
    </row>
  </sheetData>
  <sheetProtection algorithmName="SHA-512" hashValue="r6JPqkIIqj/AS4di6cAx7nZenLt+Dm0GR61aM290+nIbZ7DKNVPZxADfwObdHNjRybTSzcF0Z/ujo3ED13uupg==" saltValue="vh+QKggkyyt63/TADL2O0A==" spinCount="100000" sheet="1" objects="1" scenarios="1"/>
  <mergeCells count="4">
    <mergeCell ref="J1:K1"/>
    <mergeCell ref="J2:K3"/>
    <mergeCell ref="C55:C56"/>
    <mergeCell ref="F55:F56"/>
  </mergeCells>
  <conditionalFormatting sqref="C27">
    <cfRule type="cellIs" dxfId="21" priority="18" operator="greaterThan">
      <formula>0</formula>
    </cfRule>
  </conditionalFormatting>
  <conditionalFormatting sqref="F27">
    <cfRule type="cellIs" dxfId="20" priority="8" operator="greaterThan">
      <formula>0</formula>
    </cfRule>
  </conditionalFormatting>
  <conditionalFormatting sqref="C55">
    <cfRule type="cellIs" dxfId="19" priority="4" operator="greaterThan">
      <formula>0</formula>
    </cfRule>
  </conditionalFormatting>
  <conditionalFormatting sqref="F55">
    <cfRule type="cellIs" dxfId="18" priority="3" operator="greaterThan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B7A6-160C-48DF-9F68-FEBE0585FA79}">
  <sheetPr codeName="Hoja4"/>
  <dimension ref="B1:J33"/>
  <sheetViews>
    <sheetView showGridLines="0" showRowColHeaders="0" zoomScale="80" zoomScaleNormal="80" workbookViewId="0">
      <pane ySplit="3" topLeftCell="A4" activePane="bottomLeft" state="frozen"/>
      <selection pane="bottomLeft" activeCell="K20" sqref="K20"/>
    </sheetView>
  </sheetViews>
  <sheetFormatPr baseColWidth="10" defaultRowHeight="15" x14ac:dyDescent="0.25"/>
  <cols>
    <col min="2" max="2" width="18.42578125" bestFit="1" customWidth="1"/>
    <col min="3" max="3" width="36.42578125" bestFit="1" customWidth="1"/>
    <col min="5" max="5" width="18.42578125" bestFit="1" customWidth="1"/>
    <col min="6" max="6" width="29.28515625" bestFit="1" customWidth="1"/>
  </cols>
  <sheetData>
    <row r="1" spans="6:10" x14ac:dyDescent="0.25">
      <c r="I1" s="428" t="s">
        <v>22</v>
      </c>
      <c r="J1" s="429"/>
    </row>
    <row r="2" spans="6:10" ht="15" customHeight="1" x14ac:dyDescent="0.25">
      <c r="F2" s="351" t="s">
        <v>163</v>
      </c>
      <c r="I2" s="430">
        <f>+SUM(C33,F33)</f>
        <v>0</v>
      </c>
      <c r="J2" s="431"/>
    </row>
    <row r="3" spans="6:10" ht="15" customHeight="1" x14ac:dyDescent="0.25">
      <c r="I3" s="432"/>
      <c r="J3" s="433"/>
    </row>
    <row r="22" spans="2:6" x14ac:dyDescent="0.25">
      <c r="B22" s="99"/>
      <c r="C22" s="105" t="s">
        <v>687</v>
      </c>
      <c r="D22" s="20"/>
      <c r="E22" s="99"/>
      <c r="F22" s="105" t="s">
        <v>689</v>
      </c>
    </row>
    <row r="23" spans="2:6" x14ac:dyDescent="0.25">
      <c r="B23" s="99"/>
      <c r="C23" s="99"/>
      <c r="D23" s="20"/>
      <c r="E23" s="99"/>
      <c r="F23" s="99"/>
    </row>
    <row r="24" spans="2:6" ht="18" x14ac:dyDescent="0.25">
      <c r="B24" s="106" t="s">
        <v>21</v>
      </c>
      <c r="C24" s="104" t="s">
        <v>686</v>
      </c>
      <c r="D24" s="20"/>
      <c r="E24" s="106" t="s">
        <v>21</v>
      </c>
      <c r="F24" s="104" t="s">
        <v>688</v>
      </c>
    </row>
    <row r="25" spans="2:6" x14ac:dyDescent="0.25">
      <c r="B25" s="109" t="s">
        <v>1</v>
      </c>
      <c r="C25" s="108">
        <v>0.21</v>
      </c>
      <c r="D25" s="20"/>
      <c r="E25" s="109" t="s">
        <v>1</v>
      </c>
      <c r="F25" s="108">
        <v>0.21</v>
      </c>
    </row>
    <row r="26" spans="2:6" x14ac:dyDescent="0.25">
      <c r="B26" s="109" t="s">
        <v>31</v>
      </c>
      <c r="C26" s="115" t="s">
        <v>690</v>
      </c>
      <c r="D26" s="20"/>
      <c r="E26" s="109" t="s">
        <v>31</v>
      </c>
      <c r="F26" s="115" t="s">
        <v>691</v>
      </c>
    </row>
    <row r="27" spans="2:6" ht="15.75" x14ac:dyDescent="0.25">
      <c r="B27" s="107" t="s">
        <v>187</v>
      </c>
      <c r="C27" s="114">
        <f>+Detalle!H164</f>
        <v>21286.626596543952</v>
      </c>
      <c r="D27" s="20"/>
      <c r="E27" s="107" t="s">
        <v>187</v>
      </c>
      <c r="F27" s="114">
        <f>+Detalle!H165</f>
        <v>24104.057099924867</v>
      </c>
    </row>
    <row r="28" spans="2:6" x14ac:dyDescent="0.25">
      <c r="B28" s="110"/>
      <c r="C28" s="103"/>
      <c r="D28" s="20"/>
      <c r="E28" s="110"/>
      <c r="F28" s="103"/>
    </row>
    <row r="29" spans="2:6" x14ac:dyDescent="0.25">
      <c r="B29" s="99"/>
      <c r="C29" s="20"/>
      <c r="D29" s="20"/>
      <c r="E29" s="99"/>
      <c r="F29" s="20"/>
    </row>
    <row r="30" spans="2:6" x14ac:dyDescent="0.25">
      <c r="B30" s="99"/>
      <c r="C30" s="434">
        <v>0</v>
      </c>
      <c r="D30" s="20"/>
      <c r="E30" s="99"/>
      <c r="F30" s="434">
        <v>0</v>
      </c>
    </row>
    <row r="31" spans="2:6" x14ac:dyDescent="0.25">
      <c r="B31" s="20"/>
      <c r="C31" s="435"/>
      <c r="D31" s="20"/>
      <c r="E31" s="20"/>
      <c r="F31" s="435"/>
    </row>
    <row r="32" spans="2:6" x14ac:dyDescent="0.25">
      <c r="B32" s="20"/>
      <c r="C32" s="112" t="s">
        <v>3</v>
      </c>
      <c r="D32" s="20"/>
      <c r="E32" s="20"/>
      <c r="F32" s="112" t="s">
        <v>3</v>
      </c>
    </row>
    <row r="33" spans="2:6" x14ac:dyDescent="0.25">
      <c r="B33" s="20"/>
      <c r="C33" s="113">
        <f>+C30*C27</f>
        <v>0</v>
      </c>
      <c r="D33" s="20"/>
      <c r="E33" s="20"/>
      <c r="F33" s="113">
        <f>+F30*F27</f>
        <v>0</v>
      </c>
    </row>
  </sheetData>
  <sheetProtection algorithmName="SHA-512" hashValue="YfT8XuFVLEmFTcINnn8SwcWNq85L0hVLIHOl09qYJxU2knwP9ZhTJXxxCuqcAgd9qkpwuBpdRqH8HJY7lHwYTQ==" saltValue="nhI3zrsnN7r/igjozgITEQ==" spinCount="100000" sheet="1" objects="1" scenarios="1"/>
  <mergeCells count="4">
    <mergeCell ref="C30:C31"/>
    <mergeCell ref="F30:F31"/>
    <mergeCell ref="I1:J1"/>
    <mergeCell ref="I2:J3"/>
  </mergeCells>
  <conditionalFormatting sqref="C30">
    <cfRule type="cellIs" dxfId="17" priority="2" operator="greaterThan">
      <formula>0</formula>
    </cfRule>
  </conditionalFormatting>
  <conditionalFormatting sqref="F30">
    <cfRule type="cellIs" dxfId="16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365FF-129D-43A5-80FF-4E624A17B874}">
  <sheetPr codeName="Hoja10"/>
  <dimension ref="B1:P21"/>
  <sheetViews>
    <sheetView showGridLines="0" showRowColHeaders="0" zoomScale="80" zoomScaleNormal="80" workbookViewId="0">
      <pane ySplit="4" topLeftCell="A5" activePane="bottomLeft" state="frozen"/>
      <selection activeCell="C47" sqref="C47"/>
      <selection pane="bottomLeft" activeCell="I51" sqref="I51"/>
    </sheetView>
  </sheetViews>
  <sheetFormatPr baseColWidth="10" defaultRowHeight="12.75" x14ac:dyDescent="0.2"/>
  <cols>
    <col min="1" max="4" width="11.42578125" style="20"/>
    <col min="5" max="5" width="19.85546875" style="20" bestFit="1" customWidth="1"/>
    <col min="6" max="6" width="44.5703125" style="20" customWidth="1"/>
    <col min="7" max="7" width="11.42578125" style="79"/>
    <col min="8" max="8" width="19.7109375" style="21" bestFit="1" customWidth="1"/>
    <col min="9" max="11" width="11.42578125" style="20"/>
    <col min="12" max="12" width="25.28515625" style="20" customWidth="1"/>
    <col min="13" max="16384" width="11.42578125" style="20"/>
  </cols>
  <sheetData>
    <row r="1" spans="2:16" ht="14.25" x14ac:dyDescent="0.2">
      <c r="B1" s="188"/>
      <c r="C1" s="188"/>
      <c r="D1" s="188"/>
      <c r="E1" s="188"/>
      <c r="F1" s="188"/>
      <c r="G1" s="189"/>
      <c r="H1" s="190"/>
      <c r="I1" s="188"/>
      <c r="J1" s="188"/>
      <c r="K1" s="188"/>
      <c r="L1" s="446" t="s">
        <v>22</v>
      </c>
      <c r="M1" s="447"/>
      <c r="N1" s="188"/>
      <c r="O1" s="188"/>
      <c r="P1" s="188"/>
    </row>
    <row r="2" spans="2:16" x14ac:dyDescent="0.2">
      <c r="B2" s="188"/>
      <c r="C2" s="188"/>
      <c r="D2" s="188"/>
      <c r="E2" s="188"/>
      <c r="F2" s="188"/>
      <c r="G2" s="189"/>
      <c r="H2" s="190"/>
      <c r="I2" s="188"/>
      <c r="J2" s="198" t="s">
        <v>163</v>
      </c>
      <c r="K2" s="188"/>
      <c r="L2" s="448">
        <f>+L8</f>
        <v>0</v>
      </c>
      <c r="M2" s="449"/>
      <c r="N2" s="188"/>
      <c r="O2" s="188"/>
      <c r="P2" s="188"/>
    </row>
    <row r="3" spans="2:16" x14ac:dyDescent="0.2">
      <c r="B3" s="188"/>
      <c r="C3" s="188"/>
      <c r="D3" s="188"/>
      <c r="E3" s="188"/>
      <c r="F3" s="188"/>
      <c r="G3" s="189"/>
      <c r="H3" s="190"/>
      <c r="I3" s="188"/>
      <c r="J3" s="188"/>
      <c r="K3" s="188"/>
      <c r="L3" s="450"/>
      <c r="M3" s="451"/>
      <c r="N3" s="188"/>
      <c r="O3" s="188"/>
      <c r="P3" s="188"/>
    </row>
    <row r="4" spans="2:16" x14ac:dyDescent="0.2">
      <c r="B4" s="188"/>
      <c r="C4" s="188"/>
      <c r="D4" s="188"/>
      <c r="E4" s="188"/>
      <c r="F4" s="188"/>
      <c r="G4" s="189"/>
      <c r="H4" s="190"/>
      <c r="I4" s="188"/>
      <c r="J4" s="188"/>
      <c r="K4" s="188"/>
      <c r="L4" s="188"/>
      <c r="M4" s="188"/>
      <c r="N4" s="188"/>
      <c r="O4" s="188"/>
      <c r="P4" s="188"/>
    </row>
    <row r="7" spans="2:16" x14ac:dyDescent="0.2">
      <c r="E7" s="196" t="s">
        <v>21</v>
      </c>
      <c r="F7" s="191" t="s">
        <v>248</v>
      </c>
      <c r="G7" s="192" t="s">
        <v>1</v>
      </c>
      <c r="H7" s="191" t="s">
        <v>249</v>
      </c>
      <c r="I7" s="21"/>
      <c r="J7" s="21"/>
      <c r="K7" s="21"/>
      <c r="L7" s="176" t="s">
        <v>247</v>
      </c>
    </row>
    <row r="8" spans="2:16" ht="22.5" x14ac:dyDescent="0.3">
      <c r="E8" s="194" t="s">
        <v>598</v>
      </c>
      <c r="F8" s="186" t="s">
        <v>599</v>
      </c>
      <c r="G8" s="79">
        <v>0.21</v>
      </c>
      <c r="H8" s="193">
        <f>+Detalle!H163</f>
        <v>30365.013774104682</v>
      </c>
      <c r="J8" s="247">
        <v>0</v>
      </c>
      <c r="L8" s="187">
        <f>+H8*J8</f>
        <v>0</v>
      </c>
    </row>
    <row r="10" spans="2:16" x14ac:dyDescent="0.2">
      <c r="F10" s="20" t="s">
        <v>611</v>
      </c>
    </row>
    <row r="11" spans="2:16" x14ac:dyDescent="0.2">
      <c r="G11" s="20"/>
      <c r="H11" s="20"/>
    </row>
    <row r="12" spans="2:16" x14ac:dyDescent="0.2">
      <c r="F12" s="20" t="s">
        <v>609</v>
      </c>
      <c r="G12" s="20"/>
      <c r="H12" s="20"/>
      <c r="L12" s="195" t="s">
        <v>31</v>
      </c>
    </row>
    <row r="13" spans="2:16" x14ac:dyDescent="0.2">
      <c r="G13" s="20"/>
      <c r="H13" s="20"/>
      <c r="L13" s="158" t="s">
        <v>607</v>
      </c>
    </row>
    <row r="14" spans="2:16" x14ac:dyDescent="0.2">
      <c r="F14" s="20" t="s">
        <v>26</v>
      </c>
      <c r="G14" s="20"/>
      <c r="H14" s="20"/>
    </row>
    <row r="15" spans="2:16" x14ac:dyDescent="0.2">
      <c r="G15" s="20"/>
      <c r="H15" s="20"/>
    </row>
    <row r="16" spans="2:16" x14ac:dyDescent="0.2">
      <c r="F16" s="20" t="s">
        <v>210</v>
      </c>
      <c r="G16" s="20"/>
      <c r="H16" s="20"/>
    </row>
    <row r="17" spans="6:8" x14ac:dyDescent="0.2">
      <c r="G17" s="20"/>
      <c r="H17" s="20"/>
    </row>
    <row r="18" spans="6:8" x14ac:dyDescent="0.2">
      <c r="F18" s="20" t="s">
        <v>608</v>
      </c>
      <c r="G18" s="20"/>
      <c r="H18" s="20"/>
    </row>
    <row r="19" spans="6:8" x14ac:dyDescent="0.2">
      <c r="G19" s="20"/>
      <c r="H19" s="20"/>
    </row>
    <row r="20" spans="6:8" x14ac:dyDescent="0.2">
      <c r="F20" s="20" t="s">
        <v>610</v>
      </c>
      <c r="G20" s="20"/>
      <c r="H20" s="20"/>
    </row>
    <row r="21" spans="6:8" x14ac:dyDescent="0.2">
      <c r="G21" s="20"/>
      <c r="H21" s="20"/>
    </row>
  </sheetData>
  <sheetProtection algorithmName="SHA-512" hashValue="ZrIjB3hMTGo1NpjAppDkncmRMetjdeS0D2xwvtUWzmL2Kk/pK0lUrdb7ggcYA3D9O1UvdzKnv80cxVgDk+1t4w==" saltValue="ZVCeCT0KowC0Zk8hVJrYjg==" spinCount="100000" sheet="1" objects="1" scenarios="1"/>
  <mergeCells count="2">
    <mergeCell ref="L1:M1"/>
    <mergeCell ref="L2:M3"/>
  </mergeCells>
  <conditionalFormatting sqref="J8">
    <cfRule type="cellIs" dxfId="15" priority="1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Compra Total</vt:lpstr>
      <vt:lpstr>Teléfono SAM</vt:lpstr>
      <vt:lpstr>Tablet SAM</vt:lpstr>
      <vt:lpstr>Quantum</vt:lpstr>
      <vt:lpstr>TCL</vt:lpstr>
      <vt:lpstr>ZTE</vt:lpstr>
      <vt:lpstr>Alcatel</vt:lpstr>
      <vt:lpstr>Noblex</vt:lpstr>
      <vt:lpstr>Kodak</vt:lpstr>
      <vt:lpstr>Detalle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 Cardenez</dc:creator>
  <cp:lastModifiedBy>Walter Cardenez</cp:lastModifiedBy>
  <dcterms:created xsi:type="dcterms:W3CDTF">2019-11-19T18:40:52Z</dcterms:created>
  <dcterms:modified xsi:type="dcterms:W3CDTF">2022-11-11T13:17:49Z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Lista de precios Telefono_Tablet_SAMSUNG.xlsx</vt:lpwstr>
  </property>
</Properties>
</file>